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0.xml" ContentType="application/vnd.openxmlformats-officedocument.spreadsheetml.comments+xml"/>
  <Override PartName="/xl/threadedComments/threadedComment10.xml" ContentType="application/vnd.ms-excel.threadedcomments+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comments17.xml" ContentType="application/vnd.openxmlformats-officedocument.spreadsheetml.comments+xml"/>
  <Override PartName="/xl/threadedComments/threadedComment17.xml" ContentType="application/vnd.ms-excel.threadedcomments+xml"/>
  <Override PartName="/xl/comments18.xml" ContentType="application/vnd.openxmlformats-officedocument.spreadsheetml.comments+xml"/>
  <Override PartName="/xl/threadedComments/threadedComment18.xml" ContentType="application/vnd.ms-excel.threadedcomments+xml"/>
  <Override PartName="/xl/comments19.xml" ContentType="application/vnd.openxmlformats-officedocument.spreadsheetml.comments+xml"/>
  <Override PartName="/xl/threadedComments/threadedComment19.xml" ContentType="application/vnd.ms-excel.threadedcomments+xml"/>
  <Override PartName="/xl/comments20.xml" ContentType="application/vnd.openxmlformats-officedocument.spreadsheetml.comments+xml"/>
  <Override PartName="/xl/threadedComments/threadedComment20.xml" ContentType="application/vnd.ms-excel.threadedcomments+xml"/>
  <Override PartName="/xl/comments21.xml" ContentType="application/vnd.openxmlformats-officedocument.spreadsheetml.comments+xml"/>
  <Override PartName="/xl/threadedComments/threadedComment2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workbookPr codeName="ThisWorkbook" defaultThemeVersion="166925"/>
  <mc:AlternateContent xmlns:mc="http://schemas.openxmlformats.org/markup-compatibility/2006">
    <mc:Choice Requires="x15">
      <x15ac:absPath xmlns:x15ac="http://schemas.microsoft.com/office/spreadsheetml/2010/11/ac" url="/Users/alexgordy/Google Drive/EITI Validation initial assessments (drive)/Guyana/Guyana EITI 2021 Validation report/"/>
    </mc:Choice>
  </mc:AlternateContent>
  <xr:revisionPtr revIDLastSave="0" documentId="13_ncr:1_{6D26286B-11D7-3A4D-BCAD-A880B30F8051}" xr6:coauthVersionLast="47" xr6:coauthVersionMax="47" xr10:uidLastSave="{00000000-0000-0000-0000-000000000000}"/>
  <bookViews>
    <workbookView xWindow="6160" yWindow="500" windowWidth="22240" windowHeight="16600" tabRatio="868" firstSheet="2" activeTab="2" xr2:uid="{00000000-000D-0000-FFFF-FFFF00000000}"/>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s>
  <definedNames>
    <definedName name="_xlnm._FilterDatabase" localSheetId="3" hidden="1">'#2.2'!$A$3:$R$35</definedName>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Government_revenues_table[Revenue stream name]</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GYEITI_Report_2018">'#2.2'!$F$11</definedName>
    <definedName name="https___www.gyeiti.org_reports_blog_guyana_second_eiti_report">"GYEITI report-2018"</definedName>
    <definedName name="over">Government_revenues_table[Revenue value]</definedName>
    <definedName name="_xlnm.Print_Area" localSheetId="5">'#2.4'!$A$1:$J$14</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Government_revenues_table[Revenue stream name]</definedName>
    <definedName name="Sector_list">[1]!Table7_sectors[Sector(s)]</definedName>
    <definedName name="Simple_options_list">[1]!Table2_Simple_options[List]</definedName>
    <definedName name="Total_reconciled" localSheetId="0">[1]!Table10[Revenue value]</definedName>
    <definedName name="Total_reconciled">Table10[Revenue value]</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Government_revenues_table[Revenue value]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7" i="28" l="1"/>
  <c r="G20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J66" i="27"/>
  <c r="J65" i="27"/>
  <c r="J63" i="27"/>
  <c r="J62" i="27"/>
  <c r="B22" i="27"/>
  <c r="C22" i="27"/>
  <c r="D22" i="27"/>
  <c r="E22" i="27"/>
  <c r="J26" i="27"/>
  <c r="J27" i="27"/>
  <c r="J31" i="27"/>
  <c r="J46" i="27"/>
  <c r="J45" i="27"/>
  <c r="J44" i="27"/>
  <c r="J43" i="27"/>
  <c r="J41" i="27"/>
  <c r="J40" i="27"/>
  <c r="J39" i="27"/>
  <c r="J38" i="27"/>
  <c r="J37" i="27"/>
  <c r="J35" i="27"/>
  <c r="J34" i="27"/>
  <c r="J33" i="27"/>
  <c r="J32" i="27"/>
  <c r="J67" i="27" l="1"/>
  <c r="J70" i="27" s="1"/>
  <c r="B24" i="27"/>
  <c r="B25" i="27"/>
  <c r="C24" i="27"/>
  <c r="C25" i="27"/>
  <c r="D24" i="27"/>
  <c r="D25" i="27"/>
  <c r="E24" i="27"/>
  <c r="E25" i="27"/>
  <c r="B23" i="27"/>
  <c r="C23" i="27"/>
  <c r="D23" i="27"/>
  <c r="E23" i="27"/>
  <c r="B35" i="9"/>
  <c r="B31" i="9"/>
  <c r="B37" i="9"/>
  <c r="B33" i="9"/>
  <c r="B29" i="9"/>
  <c r="B27" i="9"/>
  <c r="B25" i="9"/>
  <c r="D36" i="8"/>
  <c r="B37" i="8"/>
  <c r="D34" i="8"/>
  <c r="B35" i="8"/>
  <c r="B33" i="8"/>
  <c r="B25" i="8"/>
  <c r="B27" i="8"/>
  <c r="B29" i="8"/>
  <c r="E47" i="27" l="1"/>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N4" i="27"/>
  <c r="F9" i="23"/>
  <c r="H9" i="23" s="1"/>
  <c r="F19" i="22"/>
  <c r="H19" i="22" s="1"/>
  <c r="F14" i="22"/>
  <c r="H7" i="21"/>
  <c r="F14" i="19"/>
  <c r="F9" i="19"/>
  <c r="F7" i="19"/>
  <c r="F12" i="18"/>
  <c r="F11" i="18"/>
  <c r="F10" i="18"/>
  <c r="F9" i="17"/>
  <c r="H9" i="17" s="1"/>
  <c r="F8" i="17"/>
  <c r="F7" i="17"/>
  <c r="H7" i="17" s="1"/>
  <c r="F11" i="16"/>
  <c r="H11" i="16" s="1"/>
  <c r="F10" i="16"/>
  <c r="H10" i="16" s="1"/>
  <c r="F9" i="16"/>
  <c r="H9" i="16" s="1"/>
  <c r="F8" i="16"/>
  <c r="H8" i="16" s="1"/>
  <c r="F7" i="16"/>
  <c r="F9" i="15"/>
  <c r="H9" i="15" s="1"/>
  <c r="F9" i="13"/>
  <c r="H9" i="13" s="1"/>
  <c r="F9" i="12"/>
  <c r="H9" i="12" s="1"/>
  <c r="F23" i="11"/>
  <c r="H23" i="11" s="1"/>
  <c r="F22" i="11"/>
  <c r="H22" i="11" s="1"/>
  <c r="F10" i="11"/>
  <c r="H10" i="11" s="1"/>
  <c r="F9" i="11"/>
  <c r="H9" i="11" s="1"/>
  <c r="B21" i="11"/>
  <c r="B19" i="11"/>
  <c r="B17" i="11"/>
  <c r="B23" i="9"/>
  <c r="B21" i="9"/>
  <c r="B19" i="9"/>
  <c r="B17" i="9"/>
  <c r="B15" i="9"/>
  <c r="B13" i="9"/>
  <c r="B31" i="8"/>
  <c r="B23" i="8"/>
  <c r="B21" i="8"/>
  <c r="B19" i="8"/>
  <c r="B17" i="8"/>
  <c r="B15" i="8"/>
  <c r="B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tc={8EA85B9F-3687-48E8-8C2C-656262304079}</author>
    <author>tc={4FA3E7D3-52E2-49FF-8F93-F93B18AC1C46}</author>
    <author>tc={96C57503-13C5-4EBA-8794-23E95C6E223A}</author>
    <author>tc={6D7A1674-720A-426E-BA96-56E95E003ADA}</author>
    <author>tc={90325B82-C7F0-46A2-93A9-BD7D00FD9877}</author>
    <author>tc={21EA6AE3-5E0D-40EF-8106-10B59CBAE6B5}</author>
    <author>tc={7953672E-0F39-4929-8C07-6D92E7D75EE8}</author>
    <author>tc={6D5E1DBF-888E-41D2-9258-2CD15AF5064E}</author>
    <author>tc={063178E3-F3C5-4704-B33D-3498E116CF92}</author>
    <author>tc={01C9843F-5EE5-4F05-8D3C-0D11B87C1F2A}</author>
    <author>tc={B653E7D4-90F5-4B85-8DC8-54DADA0C3B9C}</author>
    <author>tc={E524A98C-9E4F-42CE-8AF1-A0A554E0CD6A}</author>
    <author>tc={2D743876-E1C7-4DB4-8905-C79C61B472D4}</author>
  </authors>
  <commentList>
    <comment ref="F11"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
Eveen though, this collumn may need to be left empty whenever an information is dsclosed through EITI report only</t>
      </text>
    </comment>
    <comment ref="F12"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14"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15"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16" authorId="4" shapeId="0" xr:uid="{00000000-0006-0000-0300-000005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17"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22" authorId="6" shapeId="0" xr:uid="{00000000-0006-0000-0300-000007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23" authorId="7" shapeId="0" xr:uid="{00000000-0006-0000-0300-000008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24" authorId="8" shapeId="0" xr:uid="{00000000-0006-0000-0300-000009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26" authorId="9" shapeId="0" xr:uid="{00000000-0006-0000-0300-00000A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28" authorId="10" shapeId="0" xr:uid="{00000000-0006-0000-0300-00000B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F33" authorId="11" shapeId="0" xr:uid="{00000000-0006-0000-0300-00000C000000}">
      <text>
        <t>[Threaded comment]
Your version of Excel allows you to read this threaded comment; however, any edits to it will get removed if the file is opened in a newer version of Excel. Learn more: https://go.microsoft.com/fwlink/?linkid=870924
Comment:
    Please confirm that this "URL" refers to the link where the EITI Report is published.
Reply:
    Yes, this "URL" refers to the link where the EITI Report is published.</t>
      </text>
    </comment>
    <comment ref="J33" authorId="12" shapeId="0" xr:uid="{00000000-0006-0000-0300-00000D000000}">
      <text>
        <t>[Threaded comment]
Your version of Excel allows you to read this threaded comment; however, any edits to it will get removed if the file is opened in a newer version of Excel. Learn more: https://go.microsoft.com/fwlink/?linkid=870924
Comment:
    Where is this disclosed? please provide a link.
Reply:
    Section 3.3.3 (b) of GYEITI report;
Link: https://www.gyeiti.org/reports-blog/guyana-second-eiti-report</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tc={C1888D27-627F-45D7-9544-163828B3B476}</author>
    <author>tc={D324AA45-2620-4095-9D4F-2B213C0B4E1C}</author>
  </authors>
  <commentList>
    <comment ref="C137"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I suggest to double check these links, they seem broken.
Reply:
    Rectified with the relevant link.</t>
      </text>
    </comment>
    <comment ref="C139" authorId="1" shapeId="0" xr:uid="{00000000-0006-0000-0C00-000002000000}">
      <text>
        <t>[Threaded comment]
Your version of Excel allows you to read this threaded comment; however, any edits to it will get removed if the file is opened in a newer version of Excel. Learn more: https://go.microsoft.com/fwlink/?linkid=870924
Comment:
    I would suggest to include the number of contract or another official ID number
Reply:
    Rectified</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tc={141E234B-DA15-4867-8015-639660279A2A}</author>
  </authors>
  <commentList>
    <comment ref="D7" authorId="0" shapeId="0" xr:uid="{00000000-0006-0000-0F00-000001000000}">
      <text>
        <t>[Threaded comment]
Your version of Excel allows you to read this threaded comment; however, any edits to it will get removed if the file is opened in a newer version of Excel. Learn more: https://go.microsoft.com/fwlink/?linkid=870924
Comment:
    would be good to explain that this type of revenues are not included in Guyana's regulation
Reply:
    Amended</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tc={C847A705-B66D-4A50-A5AA-B4353880DFD4}</author>
  </authors>
  <commentList>
    <comment ref="D7" authorId="0" shapeId="0" xr:uid="{00000000-0006-0000-1000-000001000000}">
      <text>
        <t>[Threaded comment]
Your version of Excel allows you to read this threaded comment; however, any edits to it will get removed if the file is opened in a newer version of Excel. Learn more: https://go.microsoft.com/fwlink/?linkid=870924
Comment:
    please explain why this requirement is not aplicable. For example, because there is no legal provision for this.
Reply:
    Amended</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tc={FBF2BD5A-5029-49BE-A043-686CF7F02C49}</author>
    <author>tc={CB32343E-8181-429C-8A74-7D600B95BA50}</author>
    <author>tc={1649249E-3264-45AF-9067-BF067DA980D7}</author>
    <author>tc={5C0FD2BB-BBD2-4403-9BB2-6626E533E422}</author>
    <author>tc={E0136628-3036-4356-B386-25B2CCE0DC40}</author>
    <author>tc={92F25E82-7009-42CB-B2C0-D39067CA4D11}</author>
    <author>tc={A1C9E31B-F4C5-4A27-9F8A-C6AE0D4099D7}</author>
    <author>tc={79FC1E57-FB59-4D13-8079-6E037956DC06}</author>
    <author>tc={0BB97841-90E9-4853-878C-D9E000A596FC}</author>
  </authors>
  <commentList>
    <comment ref="D9" authorId="0" shapeId="0" xr:uid="{00000000-0006-0000-1200-000001000000}">
      <text>
        <t>[Threaded comment]
Your version of Excel allows you to read this threaded comment; however, any edits to it will get removed if the file is opened in a newer version of Excel. Learn more: https://go.microsoft.com/fwlink/?linkid=870924
Comment:
    Clarify
Reply:
    Amended</t>
      </text>
    </comment>
    <comment ref="J9" authorId="1" shapeId="0" xr:uid="{00000000-0006-0000-1200-000002000000}">
      <text>
        <t>[Threaded comment]
Your version of Excel allows you to read this threaded comment; however, any edits to it will get removed if the file is opened in a newer version of Excel. Learn more: https://go.microsoft.com/fwlink/?linkid=870924
Comment:
    It seems that NICIL is a holding company and not an extractive operator. Please clarify the nature of NICIL. For guidance on this, check the link: https://eiti.org/files/documents/en_eiti_gn_2.6.pdf</t>
      </text>
    </comment>
    <comment ref="H10" authorId="2" shapeId="0" xr:uid="{00000000-0006-0000-1200-000003000000}">
      <text>
        <t>[Threaded comment]
Your version of Excel allows you to read this threaded comment; however, any edits to it will get removed if the file is opened in a newer version of Excel. Learn more: https://go.microsoft.com/fwlink/?linkid=870924
Comment:
    Amended</t>
      </text>
    </comment>
    <comment ref="D11" authorId="3" shapeId="0" xr:uid="{00000000-0006-0000-1200-000004000000}">
      <text>
        <t>[Threaded comment]
Your version of Excel allows you to read this threaded comment; however, any edits to it will get removed if the file is opened in a newer version of Excel. Learn more: https://go.microsoft.com/fwlink/?linkid=870924
Comment:
    Amended</t>
      </text>
    </comment>
    <comment ref="H11" authorId="4" shapeId="0" xr:uid="{00000000-0006-0000-1200-000005000000}">
      <text>
        <t>[Threaded comment]
Your version of Excel allows you to read this threaded comment; however, any edits to it will get removed if the file is opened in a newer version of Excel. Learn more: https://go.microsoft.com/fwlink/?linkid=870924
Comment:
    Amended</t>
      </text>
    </comment>
    <comment ref="D12" authorId="5" shapeId="0" xr:uid="{00000000-0006-0000-1200-000006000000}">
      <text>
        <t>[Threaded comment]
Your version of Excel allows you to read this threaded comment; however, any edits to it will get removed if the file is opened in a newer version of Excel. Learn more: https://go.microsoft.com/fwlink/?linkid=870924
Comment:
    Amended</t>
      </text>
    </comment>
    <comment ref="H12" authorId="6" shapeId="0" xr:uid="{00000000-0006-0000-1200-000007000000}">
      <text>
        <t>[Threaded comment]
Your version of Excel allows you to read this threaded comment; however, any edits to it will get removed if the file is opened in a newer version of Excel. Learn more: https://go.microsoft.com/fwlink/?linkid=870924
Comment:
    Amended</t>
      </text>
    </comment>
    <comment ref="H13" authorId="7" shapeId="0" xr:uid="{00000000-0006-0000-1200-000008000000}">
      <text>
        <t>[Threaded comment]
Your version of Excel allows you to read this threaded comment; however, any edits to it will get removed if the file is opened in a newer version of Excel. Learn more: https://go.microsoft.com/fwlink/?linkid=870924
Comment:
    Amended</t>
      </text>
    </comment>
    <comment ref="D14" authorId="8" shapeId="0" xr:uid="{00000000-0006-0000-1200-000009000000}">
      <text>
        <t>[Threaded comment]
Your version of Excel allows you to read this threaded comment; however, any edits to it will get removed if the file is opened in a newer version of Excel. Learn more: https://go.microsoft.com/fwlink/?linkid=870924
Comment:
    Amended</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tc={BEC26E08-5CA1-4B4E-BEE2-E36C1EB78EF4}</author>
    <author>tc={15D6400A-B6DD-481D-BE85-EFC45F82DB8A}</author>
  </authors>
  <commentList>
    <comment ref="H7" authorId="0" shapeId="0" xr:uid="{00000000-0006-0000-1300-000001000000}">
      <text>
        <t>[Threaded comment]
Your version of Excel allows you to read this threaded comment; however, any edits to it will get removed if the file is opened in a newer version of Excel. Learn more: https://go.microsoft.com/fwlink/?linkid=870924
Comment:
    4.1.4
Reply:
    Amended</t>
      </text>
    </comment>
    <comment ref="J7" authorId="1" shapeId="0" xr:uid="{00000000-0006-0000-1300-000002000000}">
      <text>
        <t>[Threaded comment]
Your version of Excel allows you to read this threaded comment; however, any edits to it will get removed if the file is opened in a newer version of Excel. Learn more: https://go.microsoft.com/fwlink/?linkid=870924
Comment:
    Good to explain on which basis companies did the report.
Reply:
    Amended</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tc={456F2726-C01F-4413-938F-CDFAC656490D}</author>
  </authors>
  <commentList>
    <comment ref="D7" authorId="0" shapeId="0" xr:uid="{00000000-0006-0000-1500-000001000000}">
      <text>
        <t>[Threaded comment]
Your version of Excel allows you to read this threaded comment; however, any edits to it will get removed if the file is opened in a newer version of Excel. Learn more: https://go.microsoft.com/fwlink/?linkid=870924
Comment:
    Please explain this figure
Reply:
    Amended</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tc={FF93DDDC-7560-4C10-90FE-486A74BC5586}</author>
    <author>tc={F3EBAEB2-361D-49A5-B01B-B34948FDD7E0}</author>
    <author>tc={A3173190-53FF-4BC5-82C0-A6DCF1FA91A2}</author>
    <author>tc={8F34E04B-F4DB-4953-A7DA-0A9419D7C11E}</author>
    <author>tc={6C774CD8-EE5A-445B-AAF1-D178BF0CFCDE}</author>
    <author>tc={C282AE54-9B5A-4B24-B39E-1F0B7610FE45}</author>
    <author>tc={18937E99-2EAD-4A02-8864-0CC2007AED3E}</author>
    <author>tc={B14DFED8-668E-4B97-8FD4-54F7AB5DD2C0}</author>
    <author>tc={F8178C0B-CB72-42ED-A1B5-A1E486EB6E5C}</author>
  </authors>
  <commentList>
    <comment ref="D7" authorId="0" shapeId="0" xr:uid="{00000000-0006-0000-1600-000001000000}">
      <text>
        <t>[Threaded comment]
Your version of Excel allows you to read this threaded comment; however, any edits to it will get removed if the file is opened in a newer version of Excel. Learn more: https://go.microsoft.com/fwlink/?linkid=870924
Comment:
    Amended as revenues from extractive industries are not systematically disclosed</t>
      </text>
    </comment>
    <comment ref="H7" authorId="1" shapeId="0" xr:uid="{00000000-0006-0000-1600-000002000000}">
      <text>
        <t>[Threaded comment]
Your version of Excel allows you to read this threaded comment; however, any edits to it will get removed if the file is opened in a newer version of Excel. Learn more: https://go.microsoft.com/fwlink/?linkid=870924
Comment:
    Clarify
Reply:
    Amended</t>
      </text>
    </comment>
    <comment ref="H8" authorId="2" shapeId="0" xr:uid="{00000000-0006-0000-1600-000003000000}">
      <text>
        <t>[Threaded comment]
Your version of Excel allows you to read this threaded comment; however, any edits to it will get removed if the file is opened in a newer version of Excel. Learn more: https://go.microsoft.com/fwlink/?linkid=870924
Comment:
    As the 26th of July, we couldn't access the Annexes files in the report, because the Guayana EITI website is down.
Reply:
    The Annexes link is working now:
www.gyeiti.org/s/GYEITI-Report-FY-2018-Annexes.pdf</t>
      </text>
    </comment>
    <comment ref="F9" authorId="3" shapeId="0" xr:uid="{00000000-0006-0000-1600-000004000000}">
      <text>
        <t>[Threaded comment]
Your version of Excel allows you to read this threaded comment; however, any edits to it will get removed if the file is opened in a newer version of Excel. Learn more: https://go.microsoft.com/fwlink/?linkid=870924
Comment:
    Perhaps is more accurate to say that this is de facto systematically disclosed, since the auditing procedures aplicable to government agencies are not connected to EITI processes.
Reply:
    cell B9 amendeed to specify this</t>
      </text>
    </comment>
    <comment ref="H9" authorId="4" shapeId="0" xr:uid="{00000000-0006-0000-1600-000005000000}">
      <text>
        <t>[Threaded comment]
Your version of Excel allows you to read this threaded comment; however, any edits to it will get removed if the file is opened in a newer version of Excel. Learn more: https://go.microsoft.com/fwlink/?linkid=870924
Comment:
    Clarify
Reply:
    Amended</t>
      </text>
    </comment>
    <comment ref="H11" authorId="5" shapeId="0" xr:uid="{00000000-0006-0000-1600-000006000000}">
      <text>
        <t>[Threaded comment]
Your version of Excel allows you to read this threaded comment; however, any edits to it will get removed if the file is opened in a newer version of Excel. Learn more: https://go.microsoft.com/fwlink/?linkid=870924
Comment:
    Clarify
Reply:
    More details are in Section 1.4 and 3.11 GYEITI Report</t>
      </text>
    </comment>
    <comment ref="H14" authorId="6" shapeId="0" xr:uid="{00000000-0006-0000-1600-000007000000}">
      <text>
        <t>[Threaded comment]
Your version of Excel allows you to read this threaded comment; however, any edits to it will get removed if the file is opened in a newer version of Excel. Learn more: https://go.microsoft.com/fwlink/?linkid=870924
Comment:
    I would suggest to include some evidence/clarification for the cells below
Reply:
    In accordance with the terms of referenceof the IA, a scoping study carried out and was reported to the GYEITI MSG on matters which should be considered in determining the scope for the FY 2018 GYEITI report, including reporting templates to be used.</t>
      </text>
    </comment>
    <comment ref="J15" authorId="7" shapeId="0" xr:uid="{00000000-0006-0000-1600-000008000000}">
      <text>
        <t>[Threaded comment]
Your version of Excel allows you to read this threaded comment; however, any edits to it will get removed if the file is opened in a newer version of Excel. Learn more: https://go.microsoft.com/fwlink/?linkid=870924
Comment:
    For all the cells with the YES answer, please provide evidence. For example, minutes of MSG meetings where these quality assurance procedures were specified.
Reply:
    Amended</t>
      </text>
    </comment>
    <comment ref="D19" authorId="8" shapeId="0" xr:uid="{00000000-0006-0000-1600-000009000000}">
      <text>
        <t>[Threaded comment]
Your version of Excel allows you to read this threaded comment; however, any edits to it will get removed if the file is opened in a newer version of Excel. Learn more: https://go.microsoft.com/fwlink/?linkid=870924
Comment:
    Good to add the reference to the opinion of the IA, which seems to be in the report.
Reply:
    Amended</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tc={5190567C-4E2E-47C6-834B-E43AAB5D3B56}</author>
    <author>tc={C5A26911-6E6C-4021-AFD5-A940B56D3097}</author>
    <author>tc={5F6EC36F-AA75-4623-BD77-16EC1CE1973A}</author>
    <author>tc={5838B18A-B960-4339-AFAD-5DC3E4E1F64C}</author>
    <author>tc={61CE674A-3BD7-42B2-892E-3DFDCCD342DF}</author>
  </authors>
  <commentList>
    <comment ref="D9" authorId="0" shapeId="0" xr:uid="{00000000-0006-0000-1700-000001000000}">
      <text>
        <t>[Threaded comment]
Your version of Excel allows you to read this threaded comment; however, any edits to it will get removed if the file is opened in a newer version of Excel. Learn more: https://go.microsoft.com/fwlink/?linkid=870924
Comment:
    I would suggest to include EITI reporting/Yes/no, and move this info to the comment section.
Reply:
    Amended</t>
      </text>
    </comment>
    <comment ref="H9" authorId="1" shapeId="0" xr:uid="{00000000-0006-0000-1700-000002000000}">
      <text>
        <t>[Threaded comment]
Your version of Excel allows you to read this threaded comment; however, any edits to it will get removed if the file is opened in a newer version of Excel. Learn more: https://go.microsoft.com/fwlink/?linkid=870924
Comment:
    Amended</t>
      </text>
    </comment>
    <comment ref="H10" authorId="2" shapeId="0" xr:uid="{00000000-0006-0000-1700-000003000000}">
      <text>
        <t>[Threaded comment]
Your version of Excel allows you to read this threaded comment; however, any edits to it will get removed if the file is opened in a newer version of Excel. Learn more: https://go.microsoft.com/fwlink/?linkid=870924
Comment:
    Please consider moving this to the F columns.
Reply:
    Amended</t>
      </text>
    </comment>
    <comment ref="D13" authorId="3" shapeId="0" xr:uid="{00000000-0006-0000-1700-000004000000}">
      <text>
        <t>[Threaded comment]
Your version of Excel allows you to read this threaded comment; however, any edits to it will get removed if the file is opened in a newer version of Excel. Learn more: https://go.microsoft.com/fwlink/?linkid=870924
Comment:
    Please justify the YES answer in the comments column.
Reply:
    the budgetary allocation is publicly available. (https://finance.gov.gy/budget/)
all extractive revenues collected are recorded in the national budget.</t>
      </text>
    </comment>
    <comment ref="D14" authorId="4" shapeId="0" xr:uid="{00000000-0006-0000-1700-000005000000}">
      <text>
        <t>[Threaded comment]
Your version of Excel allows you to read this threaded comment; however, any edits to it will get removed if the file is opened in a newer version of Excel. Learn more: https://go.microsoft.com/fwlink/?linkid=870924
Comment:
    I suggest more coherence between the answers in the cells (yes/no/EITI reporting)
Reply:
    Amended</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tc={6E5A7DE9-7A65-4686-8566-C31B5EF39BC5}</author>
  </authors>
  <commentList>
    <comment ref="H7" authorId="0" shapeId="0" xr:uid="{00000000-0006-0000-1800-000001000000}">
      <text>
        <t>[Threaded comment]
Your version of Excel allows you to read this threaded comment; however, any edits to it will get removed if the file is opened in a newer version of Excel. Learn more: https://go.microsoft.com/fwlink/?linkid=870924
Comment:
    It is not clear that these are subnational transfers. They seems to be intra agency transfers. Please explain.
Reply:
    Indeed, subnational trransfers are is not applicable and there are no other transfers than those between intergovernmental agencies</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tc={ACAA654D-E618-476A-B2EF-9B13E48F49B1}</author>
  </authors>
  <commentList>
    <comment ref="D9" authorId="0" shapeId="0" xr:uid="{00000000-0006-0000-1B00-000001000000}">
      <text>
        <t>[Threaded comment]
Your version of Excel allows you to read this threaded comment; however, any edits to it will get removed if the file is opened in a newer version of Excel. Learn more: https://go.microsoft.com/fwlink/?linkid=870924
Comment:
    If this requirement is aplicable but not met, then I would suggest to inlcude "not met"
Reply:
    Agreed &amp; amended to Not met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tc={1FD71CD9-FE01-4F8C-BC49-AC554D6ACF2D}</author>
  </authors>
  <commentList>
    <comment ref="H15"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Is the information as required in the point 2.3 of the EITI Standard? As for example the coordinates of the license area.
Reply:
    The information complies with the requirements of point 2.3 of the EITI standard. In addition, Annex 2 presents the map of the blocks with their coordinates.</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tc={11EDBBE3-1CCE-42A4-868C-12FEC2F7EB85}</author>
    <author>tc={B086E329-67E6-4BAB-9303-9D40A16B08E8}</author>
  </authors>
  <commentList>
    <comment ref="D9" authorId="0" shapeId="0" xr:uid="{00000000-0006-0000-1C00-000001000000}">
      <text>
        <t>[Threaded comment]
Your version of Excel allows you to read this threaded comment; however, any edits to it will get removed if the file is opened in a newer version of Excel. Learn more: https://go.microsoft.com/fwlink/?linkid=870924
Comment:
    clarify
Reply:
    the Government statistics do not consider the informal sector GDP as significant enough to be accounted for</t>
      </text>
    </comment>
    <comment ref="D15" authorId="1" shapeId="0" xr:uid="{00000000-0006-0000-1C00-000002000000}">
      <text>
        <t>[Threaded comment]
Your version of Excel allows you to read this threaded comment; however, any edits to it will get removed if the file is opened in a newer version of Excel. Learn more: https://go.microsoft.com/fwlink/?linkid=870924
Comment:
    Clarify
Reply:
    The number of employees in the extractive sector by gender is not available</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tc={F40B9A6C-D3A6-4A1D-895C-31E4BDBF52E1}</author>
  </authors>
  <commentList>
    <comment ref="F12" authorId="0" shapeId="0" xr:uid="{00000000-0006-0000-1D00-000001000000}">
      <text>
        <t>[Threaded comment]
Your version of Excel allows you to read this threaded comment; however, any edits to it will get removed if the file is opened in a newer version of Excel. Learn more: https://go.microsoft.com/fwlink/?linkid=870924
Comment:
    Include evidence
Reply:
    Same evidence as above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tc={1A25D62E-3320-4E00-88F5-6A6B632D2581}</author>
    <author>tc={449C0529-DC8A-4477-9001-B54E01232442}</author>
    <author>tc={D0DDBCC7-59FF-4D4A-8C11-5FE23C0394E4}</author>
    <author>tc={F8C2D46D-265A-42EC-84A7-01D780E75A78}</author>
  </authors>
  <commentList>
    <comment ref="F8"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Please state the reason, is this because contracts have not been signed?
Reply:
    There are no contract granted, entered into or amended from 1 January 2021</t>
      </text>
    </comment>
    <comment ref="F9"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Same comment as aboved.
Reply:
    Ditto</t>
      </text>
    </comment>
    <comment ref="F11" authorId="2" shapeId="0" xr:uid="{00000000-0006-0000-0500-000003000000}">
      <text>
        <t>[Threaded comment]
Your version of Excel allows you to read this threaded comment; however, any edits to it will get removed if the file is opened in a newer version of Excel. Learn more: https://go.microsoft.com/fwlink/?linkid=870924
Comment:
    We didn't find the contracts in the DPI website. Please confirm.
Reply:
    Please refer to this link to find the contract in the DPI website:
https://dpi.gov.gy/category/contracts/</t>
      </text>
    </comment>
    <comment ref="F12" authorId="3" shapeId="0" xr:uid="{00000000-0006-0000-0500-000004000000}">
      <text>
        <t>[Threaded comment]
Your version of Excel allows you to read this threaded comment; however, any edits to it will get removed if the file is opened in a newer version of Excel. Learn more: https://go.microsoft.com/fwlink/?linkid=870924
Comment:
    Same as above
Reply:
    There are no register of contracts for other sectors. Raised as a recommendation regarding contract publlication from the IA (GYEITI report page 166, section 7.1.4)</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tc={90C86F99-6119-4856-B2DE-375E78319A91}</author>
    <author>tc={833F91F4-165F-4894-88A0-561705E8DE7A}</author>
    <author>tc={88319AE4-3265-4862-A865-BD724AAA82DD}</author>
    <author>tc={94D70D3E-2C50-4356-B113-A2099B437F42}</author>
    <author>tc={D9154E84-F0DC-4C79-BEB7-BAAC1B7D38E4}</author>
  </authors>
  <commentList>
    <comment ref="F12"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Same comment as above. Please specify which agency collect information on bids (mining, oil and gas).
Reply:
    GGMC does collect information on BO from bidders. DCRA is responsible for collecting BO information (and not only legal ownership) from incorporated entities</t>
      </text>
    </comment>
    <comment ref="F13"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Please specify that this refers to that the MSG has not made any assessment because there is no disclosure.
Reply:
    Yes, MSG does not make an assessmentt as there is no systematic disclosure currently. BO information is being disclosed through the GYEITI report</t>
      </text>
    </comment>
    <comment ref="F16"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I would suggest to be more homogeneous with the content of the cells. If info is disclosed through EITI reporting, include "not applicable" or the URL to the report
Reply:
    We opted for GYEITI report URL.</t>
      </text>
    </comment>
    <comment ref="H16"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We couldn't have access to annex 5
Reply:
    Appendix 5 is available with the following link:
gyeiti.org/s/GYEITI-Report-FY-2018-Annexes.pdf</t>
      </text>
    </comment>
    <comment ref="H18"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we couldn't have access to annex 4
Reply:
    Appendix 4 is available with the following link:
gyeiti.org/s/GYEITI-Report-FY-2018-Annexes.pdf</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tc={04CF9F8E-A7DE-4A42-B848-D1600B23A89C}</author>
    <author>tc={3D13B8A7-92E9-4083-B950-6BB8BB3773EF}</author>
  </authors>
  <commentList>
    <comment ref="J7"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The argument about why is this requirement aplicable or not, should be included in this first cell.
Reply:
    Amended</t>
      </text>
    </comment>
    <comment ref="H10"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good to clarify that this participation in these two companies was considered in the report material or not as to need to report all these details. For all of these questions, it would be important to distinguish between not aplicability and the reference in the report. Please, be consistant for all the information included in the cells.
Reply:
    Both SOEs namely NICIL and GGB have been included in the scope.
Similarly both companies where the State has non-influent capital share participation have been included in the scope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tc={9927DB6F-635E-4ACF-8976-DE8BAB798240}</author>
    <author>tc={1A40EB06-ACF4-4CF2-AE0D-D616A55DAB32}</author>
  </authors>
  <commentList>
    <comment ref="F8"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Good to clarify if there is an official link
Reply:
    Added: https://miningweek.ggmc.gy/</t>
      </text>
    </comment>
    <comment ref="F9" authorId="1" shapeId="0" xr:uid="{00000000-0006-0000-0800-000002000000}">
      <text>
        <t>[Threaded comment]
Your version of Excel allows you to read this threaded comment; however, any edits to it will get removed if the file is opened in a newer version of Excel. Learn more: https://go.microsoft.com/fwlink/?linkid=870924
Comment:
    Please clarify that "oilnow" is a private site. In that case, good to explain, where did oilnow got this information, if it comes from official sources.
Reply:
    Oilnow is a not governmental website but ministry of finance used to reference it in its former website.
Major official website for petroleum activities is https://miningweek.ggmc.gy/</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tc={4E574849-8928-4420-8F80-F7CF5584E5AE}</author>
    <author>tc={D177F160-1597-4B52-80BE-BD7D2D79F680}</author>
  </authors>
  <commentList>
    <comment ref="D7"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Clarify
Reply:
    Amended to Yes</t>
      </text>
    </comment>
    <comment ref="F11"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It seems that is not available, rather than not applicable.
Reply:
    the production data of minerals extracted for the fiscal year 2018 is available in the GYEITI reprt.</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tc={F0EBAE55-2DE6-4777-902D-E2C1679FC720}</author>
  </authors>
  <commentList>
    <comment ref="F10"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It seems is only available in forestry, For the other sector, specify that is not available.
Reply:
    Amended, exports for all sectors are systematically disclosed by the Bank of Guyana.</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tc={50CF7071-1DCD-4974-AAAD-DB641924E6A6}</author>
  </authors>
  <commentList>
    <comment ref="F7" authorId="0" shapeId="0" xr:uid="{00000000-0006-0000-0B00-000001000000}">
      <text>
        <t>[Threaded comment]
Your version of Excel allows you to read this threaded comment; however, any edits to it will get removed if the file is opened in a newer version of Excel. Learn more: https://go.microsoft.com/fwlink/?linkid=870924
Comment:
    This should be not available
Reply:
    Amended</t>
      </text>
    </comment>
  </commentList>
</comments>
</file>

<file path=xl/sharedStrings.xml><?xml version="1.0" encoding="utf-8"?>
<sst xmlns="http://schemas.openxmlformats.org/spreadsheetml/2006/main" count="4288" uniqueCount="1325">
  <si>
    <t>Completed on:</t>
  </si>
  <si>
    <t xml:space="preserve">Multi-stakeholder group approved on: </t>
  </si>
  <si>
    <t>YYYY-MM-DD</t>
  </si>
  <si>
    <t>Transparency template for EITI disclosures</t>
  </si>
  <si>
    <t>Version 1.1 as of 1 January 2021</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</si>
  <si>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</si>
  <si>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</si>
  <si>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</si>
  <si>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</si>
  <si>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</si>
  <si>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</si>
  <si>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</si>
  <si>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</si>
  <si>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</si>
  <si>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</si>
  <si>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</si>
  <si>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</si>
  <si>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</si>
  <si>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</si>
  <si>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</si>
  <si>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</si>
  <si>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</si>
  <si>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</si>
  <si>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</si>
  <si>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</si>
  <si>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t>If a requirement is not applicable</t>
    </r>
    <r>
      <rPr>
        <i/>
        <sz val="11"/>
        <color theme="1"/>
        <rFont val="Franklin Gothic Book"/>
        <family val="2"/>
      </rPr>
      <t xml:space="preserve">, the MSG must include the reference to the document (MSG minutes) where the non-applicablilty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</si>
  <si>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</si>
  <si>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</si>
  <si>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</si>
  <si>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</si>
  <si>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</si>
  <si>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</si>
  <si>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</si>
  <si>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</si>
  <si>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</si>
  <si>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</si>
  <si>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</si>
  <si>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</si>
  <si>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</si>
  <si>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</si>
  <si>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</si>
  <si>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</si>
  <si>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</si>
  <si>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</si>
  <si>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</si>
  <si>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</si>
  <si>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</si>
  <si>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Guyana</t>
  </si>
  <si>
    <t>ISO Alpha-3 Code</t>
  </si>
  <si>
    <t>GUY</t>
  </si>
  <si>
    <t>National currency name</t>
  </si>
  <si>
    <t>Guyanese Dollar</t>
  </si>
  <si>
    <t>National currency ISO-4217</t>
  </si>
  <si>
    <t>GYD</t>
  </si>
  <si>
    <t>Fiscal year covered by this data file</t>
  </si>
  <si>
    <t>Start Date</t>
  </si>
  <si>
    <t xml:space="preserve"> </t>
  </si>
  <si>
    <t>End Date</t>
  </si>
  <si>
    <t>Data source</t>
  </si>
  <si>
    <t>Has an EITI Report been prepared by an Independent Administrator?</t>
  </si>
  <si>
    <t>Yes</t>
  </si>
  <si>
    <t>What is the name of the company?</t>
  </si>
  <si>
    <t>BDO LLP</t>
  </si>
  <si>
    <t>Date that the EITI Report was made public</t>
  </si>
  <si>
    <t>URL, EITI Report</t>
  </si>
  <si>
    <t>https://gyeiti.org/gyeiti-2nd-report-fy-2018-and-annexes/</t>
  </si>
  <si>
    <r>
      <rPr>
        <u/>
        <sz val="12"/>
        <rFont val="Calibri (Body)"/>
      </rPr>
      <t xml:space="preserve">Main source:  </t>
    </r>
    <r>
      <rPr>
        <u/>
        <sz val="12"/>
        <color theme="10"/>
        <rFont val="Calibri"/>
        <family val="2"/>
        <scheme val="minor"/>
      </rPr>
      <t xml:space="preserve"> https://gyeiti.org/gyeiti-2nd-report-fy-2018-and-annexes/</t>
    </r>
  </si>
  <si>
    <t>Does the government systematically disclose EITI data at a single location?</t>
  </si>
  <si>
    <t>Partailly</t>
  </si>
  <si>
    <t xml:space="preserve">Some EITI data are disclosed in various locations including government websites. </t>
  </si>
  <si>
    <t>Publication date of the EITI data</t>
  </si>
  <si>
    <t xml:space="preserve">The MSG has made some progress on mainstreaming and the creation of open </t>
  </si>
  <si>
    <t>Website link (URL) to EITI data</t>
  </si>
  <si>
    <t>https://gyeiti.org/</t>
  </si>
  <si>
    <t>data for GYEITI</t>
  </si>
  <si>
    <t>Are there other files of relevance?</t>
  </si>
  <si>
    <t>Date that other file was made public</t>
  </si>
  <si>
    <t>URL</t>
  </si>
  <si>
    <r>
      <t>EITI Requirement 7.2</t>
    </r>
    <r>
      <rPr>
        <b/>
        <sz val="11"/>
        <rFont val="Franklin Gothic Book"/>
        <family val="2"/>
      </rPr>
      <t>: Data accessibility and open data</t>
    </r>
  </si>
  <si>
    <t>Does the government have an open data policy?</t>
  </si>
  <si>
    <t>Yes through EITI Reporting</t>
  </si>
  <si>
    <t>Data coverage / scope</t>
  </si>
  <si>
    <t>Open data portal / files</t>
  </si>
  <si>
    <t>https://gyeiti.org/consultation-for-a-review-of-the-eiti-open-data-policy/</t>
  </si>
  <si>
    <t>Sector coverage</t>
  </si>
  <si>
    <t>Oil</t>
  </si>
  <si>
    <t>Gas</t>
  </si>
  <si>
    <t>Mining (incl. Quarrying)</t>
  </si>
  <si>
    <t>Other, non-upstream sectors</t>
  </si>
  <si>
    <t>Partially</t>
  </si>
  <si>
    <t>If yes, please specify name (insert new rows if multiple)</t>
  </si>
  <si>
    <t>Forestry</t>
  </si>
  <si>
    <t xml:space="preserve">Agreed by MSG for unilateral disclosure by Government </t>
  </si>
  <si>
    <t>Fisheries</t>
  </si>
  <si>
    <t>Number of reporting government entities (incl SOEs if recipient)</t>
  </si>
  <si>
    <t>nine (9)</t>
  </si>
  <si>
    <t xml:space="preserve">Nine (9) government agencies to submit reporting templates; seven (7) agencies related to oil, gas and minerals; one (1) related to fisheries for unilateral disclosure and one (1) related to fisheries for unilateral disclosure </t>
  </si>
  <si>
    <t>Number of reporting companies (incl SOEs if payer)</t>
  </si>
  <si>
    <t>Sixty one (61)</t>
  </si>
  <si>
    <t>Forty-seven (47) related to minerals and twelve (12) related to oil &amp; gas exploration (2) SOEs</t>
  </si>
  <si>
    <r>
      <rPr>
        <i/>
        <sz val="11"/>
        <rFont val="Franklin Gothic Book"/>
        <family val="2"/>
      </rPr>
      <t>Reporting currency (</t>
    </r>
    <r>
      <rPr>
        <i/>
        <sz val="11"/>
        <color theme="10"/>
        <rFont val="Franklin Gothic Book"/>
        <family val="2"/>
      </rPr>
      <t>ISO-4217 currency codes</t>
    </r>
    <r>
      <rPr>
        <i/>
        <sz val="11"/>
        <rFont val="Franklin Gothic Book"/>
        <family val="2"/>
      </rPr>
      <t>)</t>
    </r>
  </si>
  <si>
    <t xml:space="preserve">Exchange rate used: 1 USD = </t>
  </si>
  <si>
    <t>Exchange rates of 206.24 and 208.00 (average annual rate for 2018 fiscal) are used in the EITI Report based on data from different sources</t>
  </si>
  <si>
    <t>Exchange rate source (URL,…)</t>
  </si>
  <si>
    <t>https://www.bankofguyana.org.gy/bog/images/research/Reports/abnov2018.pdf</t>
  </si>
  <si>
    <r>
      <t>EITI Requirement 4.7</t>
    </r>
    <r>
      <rPr>
        <b/>
        <sz val="11"/>
        <rFont val="Franklin Gothic Book"/>
        <family val="2"/>
      </rPr>
      <t>: Disaggregation</t>
    </r>
  </si>
  <si>
    <t>… by revenue stream</t>
  </si>
  <si>
    <t xml:space="preserve">Yes </t>
  </si>
  <si>
    <t>… by government agency</t>
  </si>
  <si>
    <t>… by company</t>
  </si>
  <si>
    <t>… by project</t>
  </si>
  <si>
    <t>Not applicable</t>
  </si>
  <si>
    <t>Contact details: data submission</t>
  </si>
  <si>
    <t>Data overview / requirement</t>
  </si>
  <si>
    <t>Systematically disclosed</t>
  </si>
  <si>
    <t>Calculated using the Disclosure checklist</t>
  </si>
  <si>
    <t>Through EITI Reporting</t>
  </si>
  <si>
    <t>Not available</t>
  </si>
  <si>
    <t>Name and contact information of the person submitting this file</t>
  </si>
  <si>
    <t>Name</t>
  </si>
  <si>
    <t>Rached Maalej</t>
  </si>
  <si>
    <t>Organisation</t>
  </si>
  <si>
    <t>Email address</t>
  </si>
  <si>
    <t>Rached.Maalej@bdo-ifi.com</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</si>
  <si>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</si>
  <si>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</si>
  <si>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</si>
  <si>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 xml:space="preserve">Fully met </t>
  </si>
  <si>
    <t xml:space="preserve">The Secretariat's preliminary assessment is that Guyana has fully met Requirement 2.1. Through the 2018 EITI Report and systematic disclosure on government agencies' websites, a summary description of the fiscal regime has been disclosed, including the level of fiscal devolution, an overview of the relevant laws and regulations, a description of the different types of contracts and licenses that govern the exploration and exploitation of oil, gas and minerals, and information on the roles and responsibilities of the relevant government agencies. </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</si>
  <si>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</si>
  <si>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</si>
  <si>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</si>
  <si>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</si>
  <si>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</si>
  <si>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</si>
  <si>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</si>
  <si>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</si>
  <si>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</si>
  <si>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</si>
  <si>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</si>
  <si>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</si>
  <si>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EITI Reporting and systematically disclosed</t>
  </si>
  <si>
    <r>
      <rPr>
        <b/>
        <sz val="12"/>
        <rFont val="Calibri (Body)"/>
      </rPr>
      <t>Ministry of Legal Affairs:</t>
    </r>
    <r>
      <rPr>
        <sz val="12"/>
        <color theme="10"/>
        <rFont val="Calibri (Body)"/>
      </rPr>
      <t xml:space="preserve">https://mola.gov.gy/information/laws-of-guyana?limit=20&amp;limitstart=440                                                                                                            </t>
    </r>
    <r>
      <rPr>
        <b/>
        <sz val="12"/>
        <rFont val="Calibri (Body)"/>
      </rPr>
      <t xml:space="preserve">Guyana Geology and Mines Commission - Acts and Regulations: </t>
    </r>
    <r>
      <rPr>
        <sz val="12"/>
        <color theme="10"/>
        <rFont val="Calibri (Body)"/>
      </rPr>
      <t>https://www.ggmc.gov.gy/law/all</t>
    </r>
  </si>
  <si>
    <t>Page 51, Item 3.2.1 (b) Legal Framework</t>
  </si>
  <si>
    <t>No devolution of fiscal regime to regional levels</t>
  </si>
  <si>
    <t xml:space="preserve">The 2018 EITI Report provides an overview and summary description of the laws and regulations governing the extractive industries in Guyana. Some of the information on the legal framework is systematically disclosed. EITI Reporting provides some contextual analysis of the legal framework. </t>
  </si>
  <si>
    <t>Overview of government agencies' roles?</t>
  </si>
  <si>
    <r>
      <rPr>
        <b/>
        <i/>
        <sz val="11"/>
        <color rgb="FF000000"/>
        <rFont val="Franklin Gothic Book"/>
        <family val="2"/>
      </rPr>
      <t xml:space="preserve">Guyana Revenue Authority:   </t>
    </r>
    <r>
      <rPr>
        <i/>
        <sz val="11"/>
        <color rgb="FF000000"/>
        <rFont val="Franklin Gothic Book"/>
        <family val="2"/>
      </rPr>
      <t xml:space="preserve">                                           https://www.gra.gov.gy/about-us/
</t>
    </r>
    <r>
      <rPr>
        <b/>
        <i/>
        <sz val="11"/>
        <color rgb="FF000000"/>
        <rFont val="Franklin Gothic Book"/>
        <family val="2"/>
      </rPr>
      <t>Ministry of Finance:</t>
    </r>
    <r>
      <rPr>
        <i/>
        <sz val="11"/>
        <color rgb="FF000000"/>
        <rFont val="Franklin Gothic Book"/>
        <family val="2"/>
      </rPr>
      <t xml:space="preserve">                                                             https://finance.gov.gy/about-us/office-of-the-budget/ ; 
</t>
    </r>
    <r>
      <rPr>
        <b/>
        <i/>
        <sz val="11"/>
        <color rgb="FF000000"/>
        <rFont val="Franklin Gothic Book"/>
        <family val="2"/>
      </rPr>
      <t xml:space="preserve">Ministry of Natural Resources:  </t>
    </r>
    <r>
      <rPr>
        <i/>
        <sz val="11"/>
        <color rgb="FF000000"/>
        <rFont val="Franklin Gothic Book"/>
        <family val="2"/>
      </rPr>
      <t xml:space="preserve">                                                            https://nre.gov.gy/ 
</t>
    </r>
    <r>
      <rPr>
        <b/>
        <i/>
        <sz val="11"/>
        <color rgb="FF000000"/>
        <rFont val="Franklin Gothic Book"/>
        <family val="2"/>
      </rPr>
      <t>Guyana Geology and Mines Commission:</t>
    </r>
    <r>
      <rPr>
        <i/>
        <sz val="11"/>
        <color rgb="FF000000"/>
        <rFont val="Franklin Gothic Book"/>
        <family val="2"/>
      </rPr>
      <t xml:space="preserve">                                              https://www.ggmc.gov.gy/page/who-we-are ; 
</t>
    </r>
    <r>
      <rPr>
        <b/>
        <i/>
        <sz val="11"/>
        <color rgb="FF000000"/>
        <rFont val="Franklin Gothic Book"/>
        <family val="2"/>
      </rPr>
      <t>Guyana Gold Board:</t>
    </r>
    <r>
      <rPr>
        <i/>
        <sz val="11"/>
        <color rgb="FF000000"/>
        <rFont val="Franklin Gothic Book"/>
        <family val="2"/>
      </rPr>
      <t xml:space="preserve">                                                                         https://ggb.gov.gy/about-us/ ; 
</t>
    </r>
    <r>
      <rPr>
        <b/>
        <i/>
        <sz val="11"/>
        <color rgb="FF000000"/>
        <rFont val="Franklin Gothic Book"/>
        <family val="2"/>
      </rPr>
      <t xml:space="preserve">National Insurance Scheme:      </t>
    </r>
    <r>
      <rPr>
        <i/>
        <sz val="11"/>
        <color rgb="FF000000"/>
        <rFont val="Franklin Gothic Book"/>
        <family val="2"/>
      </rPr>
      <t xml:space="preserve">                                                      https://www.nis.org.gy/ ; 
</t>
    </r>
    <r>
      <rPr>
        <b/>
        <i/>
        <sz val="11"/>
        <color rgb="FF000000"/>
        <rFont val="Franklin Gothic Book"/>
        <family val="2"/>
      </rPr>
      <t>Environmental Protection Agency:</t>
    </r>
    <r>
      <rPr>
        <i/>
        <sz val="11"/>
        <color rgb="FF000000"/>
        <rFont val="Franklin Gothic Book"/>
        <family val="2"/>
      </rPr>
      <t xml:space="preserve">                             http://www.epaguyana.org/epa/ ; 
</t>
    </r>
    <r>
      <rPr>
        <b/>
        <i/>
        <sz val="11"/>
        <color rgb="FF000000"/>
        <rFont val="Franklin Gothic Book"/>
        <family val="2"/>
      </rPr>
      <t>National Industrial and Commercial Investments Limited:</t>
    </r>
    <r>
      <rPr>
        <i/>
        <sz val="11"/>
        <color rgb="FF000000"/>
        <rFont val="Franklin Gothic Book"/>
        <family val="2"/>
      </rPr>
      <t xml:space="preserve">                                                                          https://nicil.gov.gy/about/nicil/who-we-are/ 
</t>
    </r>
    <r>
      <rPr>
        <b/>
        <i/>
        <sz val="11"/>
        <color rgb="FF000000"/>
        <rFont val="Franklin Gothic Book"/>
        <family val="2"/>
      </rPr>
      <t xml:space="preserve">Financial Intelligence Unit: </t>
    </r>
    <r>
      <rPr>
        <i/>
        <sz val="11"/>
        <color rgb="FF000000"/>
        <rFont val="Franklin Gothic Book"/>
        <family val="2"/>
      </rPr>
      <t xml:space="preserve">                                               https://fiu.gov.gy/home.html
</t>
    </r>
    <r>
      <rPr>
        <b/>
        <i/>
        <sz val="11"/>
        <color rgb="FF000000"/>
        <rFont val="Franklin Gothic Book"/>
        <family val="2"/>
      </rPr>
      <t>Amerindian Villages:</t>
    </r>
    <r>
      <rPr>
        <i/>
        <sz val="11"/>
        <color rgb="FF000000"/>
        <rFont val="Franklin Gothic Book"/>
        <family val="2"/>
      </rPr>
      <t xml:space="preserve">                                                            https://moaa.gov.gy/access-to-amerindian-villages/ </t>
    </r>
  </si>
  <si>
    <t>Page 48, Item 3.2.1 (a) Institutional Framework</t>
  </si>
  <si>
    <t xml:space="preserve">The 2018 EITI Report includes a summary description of the  institutional framework governing the extractive industries in Guyana, including an overview of government agencies' roles. </t>
  </si>
  <si>
    <t>Mineral and petroleum rights' regime?</t>
  </si>
  <si>
    <r>
      <rPr>
        <b/>
        <sz val="12"/>
        <rFont val="Calibri (Body)"/>
      </rPr>
      <t>Ministry of Legal Affairs:</t>
    </r>
    <r>
      <rPr>
        <sz val="12"/>
        <color theme="10"/>
        <rFont val="Calibri"/>
        <family val="2"/>
        <scheme val="minor"/>
      </rPr>
      <t xml:space="preserve">https://mola.gov.gy/information/laws-of-guyana?limit=20&amp;limitstart=440                                                                                                              </t>
    </r>
    <r>
      <rPr>
        <b/>
        <sz val="12"/>
        <rFont val="Calibri (Body)"/>
      </rPr>
      <t xml:space="preserve">Guyana Geology and Mines Commission - Acts and Regulations:    </t>
    </r>
    <r>
      <rPr>
        <sz val="12"/>
        <rFont val="Calibri (Body)"/>
      </rPr>
      <t xml:space="preserve">                         </t>
    </r>
    <r>
      <rPr>
        <sz val="12"/>
        <color theme="10"/>
        <rFont val="Calibri"/>
        <family val="2"/>
        <scheme val="minor"/>
      </rPr>
      <t xml:space="preserve"> https://www.ggmc.gov.gy/law/all</t>
    </r>
  </si>
  <si>
    <t>The 2018 EITI Report provides an overview and summary description of the minerals rights' regime. The government websites provide disclosure of the relevant laws and regulations governing the award of extractive rights.</t>
  </si>
  <si>
    <t>Fiscal regime?</t>
  </si>
  <si>
    <r>
      <rPr>
        <b/>
        <i/>
        <sz val="11"/>
        <color rgb="FF000000"/>
        <rFont val="Franklin Gothic Book"/>
        <family val="2"/>
      </rPr>
      <t>Property Tax:</t>
    </r>
    <r>
      <rPr>
        <i/>
        <sz val="11"/>
        <color rgb="FF000000"/>
        <rFont val="Franklin Gothic Book"/>
        <family val="2"/>
      </rPr>
      <t xml:space="preserve">
https://www.gra.gov.gy/business/tax-operations-and-services/property-tax/determining-net-property/ 
https://www.gra.gov.gy/propertytaxmay2019-pdf/ 
</t>
    </r>
    <r>
      <rPr>
        <b/>
        <i/>
        <sz val="11"/>
        <color rgb="FF000000"/>
        <rFont val="Franklin Gothic Book"/>
        <family val="2"/>
      </rPr>
      <t>Corporation Tax:</t>
    </r>
    <r>
      <rPr>
        <i/>
        <sz val="11"/>
        <color rgb="FF000000"/>
        <rFont val="Franklin Gothic Book"/>
        <family val="2"/>
      </rPr>
      <t xml:space="preserve">
https://www.gra.gov.gy/business/quick-links/rates-calculations/ 
</t>
    </r>
    <r>
      <rPr>
        <b/>
        <i/>
        <sz val="11"/>
        <color rgb="FF000000"/>
        <rFont val="Franklin Gothic Book"/>
        <family val="2"/>
      </rPr>
      <t>Income Tax:</t>
    </r>
    <r>
      <rPr>
        <i/>
        <sz val="11"/>
        <color rgb="FF000000"/>
        <rFont val="Franklin Gothic Book"/>
        <family val="2"/>
      </rPr>
      <t xml:space="preserve">
https://www.gra.gov.gy/tax-services/income-tax/  
</t>
    </r>
    <r>
      <rPr>
        <b/>
        <i/>
        <sz val="11"/>
        <color rgb="FF000000"/>
        <rFont val="Franklin Gothic Book"/>
        <family val="2"/>
      </rPr>
      <t>Premium Tax:</t>
    </r>
    <r>
      <rPr>
        <i/>
        <sz val="11"/>
        <color rgb="FF000000"/>
        <rFont val="Franklin Gothic Book"/>
        <family val="2"/>
      </rPr>
      <t xml:space="preserve">
https://www.gra.gov.gy/business/tax-operations-and-services/miscellaneous-taxes/premium-tax-business/ 
</t>
    </r>
    <r>
      <rPr>
        <b/>
        <i/>
        <sz val="11"/>
        <color rgb="FF000000"/>
        <rFont val="Franklin Gothic Book"/>
        <family val="2"/>
      </rPr>
      <t>Value Added Tax:</t>
    </r>
    <r>
      <rPr>
        <i/>
        <sz val="11"/>
        <color rgb="FF000000"/>
        <rFont val="Franklin Gothic Book"/>
        <family val="2"/>
      </rPr>
      <t xml:space="preserve">
https://www.gra.gov.gy/business/tax-operations-and-services/value-add-tax-services/how-to-calculate-vat/ 
</t>
    </r>
    <r>
      <rPr>
        <b/>
        <i/>
        <sz val="11"/>
        <color rgb="FF000000"/>
        <rFont val="Franklin Gothic Book"/>
        <family val="2"/>
      </rPr>
      <t>Tributers Tax:</t>
    </r>
    <r>
      <rPr>
        <i/>
        <sz val="11"/>
        <color rgb="FF000000"/>
        <rFont val="Franklin Gothic Book"/>
        <family val="2"/>
      </rPr>
      <t xml:space="preserve">
https://www.gra.gov.gy/tax-services/miscellaneous-taxes/tributors-tax/ 
</t>
    </r>
    <r>
      <rPr>
        <b/>
        <i/>
        <sz val="11"/>
        <color rgb="FF000000"/>
        <rFont val="Franklin Gothic Book"/>
        <family val="2"/>
      </rPr>
      <t>Capital Gains Tax:</t>
    </r>
    <r>
      <rPr>
        <i/>
        <sz val="11"/>
        <color rgb="FF000000"/>
        <rFont val="Franklin Gothic Book"/>
        <family val="2"/>
      </rPr>
      <t xml:space="preserve">
https://www.gra.gov.gy/business/tax-operations-and-services/capital-gains/ 
</t>
    </r>
    <r>
      <rPr>
        <b/>
        <i/>
        <sz val="11"/>
        <color rgb="FF000000"/>
        <rFont val="Franklin Gothic Book"/>
        <family val="2"/>
      </rPr>
      <t>National Insurance Scheme:</t>
    </r>
    <r>
      <rPr>
        <i/>
        <sz val="11"/>
        <color rgb="FF000000"/>
        <rFont val="Franklin Gothic Book"/>
        <family val="2"/>
      </rPr>
      <t xml:space="preserve">
https://www.nis.org.gy/information_on_contributions  
</t>
    </r>
    <r>
      <rPr>
        <b/>
        <i/>
        <sz val="11"/>
        <color rgb="FF000000"/>
        <rFont val="Franklin Gothic Book"/>
        <family val="2"/>
      </rPr>
      <t>Fees, Tribute and Royalties – Amerindian Act 2006</t>
    </r>
    <r>
      <rPr>
        <i/>
        <sz val="11"/>
        <color rgb="FF000000"/>
        <rFont val="Franklin Gothic Book"/>
        <family val="2"/>
      </rPr>
      <t xml:space="preserve">
https://parliament.gov.gy/documents/acts/4680-act_no_6_of_2006.pdf </t>
    </r>
  </si>
  <si>
    <t>Page 52, Item 3.2.1 (c) Fiscal Regime</t>
  </si>
  <si>
    <t>The 2018 EITI Report includes a summary description of the fiscal regime governing the extractive industries in Guyana.</t>
  </si>
  <si>
    <t>Level of fiscal devolution?</t>
  </si>
  <si>
    <t>Not Applicable</t>
  </si>
  <si>
    <t>There is no information on fiscal devolution in the 2018 EITI Report aside from a statement (p.126) that there is no evidence of any direct subnational payments or subnational transfers related to the extractive industries.</t>
  </si>
  <si>
    <t>Ongoing and planned reforms?</t>
  </si>
  <si>
    <t xml:space="preserve">EITI Reporting  </t>
  </si>
  <si>
    <t xml:space="preserve">Page 56, Item 3.2.1 (d) Amendment of the Guyana Gold Board Act                                                                             </t>
  </si>
  <si>
    <r>
      <t xml:space="preserve">The disclosures included in the 2018 EITI Report include reference to ongoing and planned legal reforms. </t>
    </r>
    <r>
      <rPr>
        <sz val="11"/>
        <color rgb="FF7030A0"/>
        <rFont val="Franklin Gothic Book"/>
        <family val="2"/>
      </rPr>
      <t>Stakeholder consultations however indicated that additional reforms of the 1989 Guyana Mining Act have been planned and a Bill drafted. This draft Bill is not systematically disclosed or described in EITI Reporting.</t>
    </r>
    <r>
      <rPr>
        <sz val="11"/>
        <color theme="1"/>
        <rFont val="Franklin Gothic Book"/>
        <family val="2"/>
      </rPr>
      <t xml:space="preserve"> Stakeholders consulted indicated that work on implementing reforms to the mining sector legal and regulatory framework has been delayed.</t>
    </r>
  </si>
  <si>
    <t>Could the MSG comment on whether it considers the overview of planned and ongoing reforms in the mining sector described in the 2018 EITI Report covers all significant ongoing or planned reforms?</t>
  </si>
  <si>
    <t>Oil and gas sector</t>
  </si>
  <si>
    <r>
      <rPr>
        <b/>
        <i/>
        <sz val="11"/>
        <color rgb="FF000000"/>
        <rFont val="Franklin Gothic Book"/>
        <family val="2"/>
      </rPr>
      <t>Petroleum (Exploration and Production) Act, No. 3 of 1986:</t>
    </r>
    <r>
      <rPr>
        <i/>
        <sz val="11"/>
        <color rgb="FF000000"/>
        <rFont val="Franklin Gothic Book"/>
        <family val="2"/>
      </rPr>
      <t xml:space="preserve">
https://parliament.gov.gy/documents/acts/8170-act_no._3_of_1986_petroleum_(exploration_and_production)_act_1986.pdf
</t>
    </r>
    <r>
      <rPr>
        <b/>
        <i/>
        <sz val="11"/>
        <color rgb="FF000000"/>
        <rFont val="Franklin Gothic Book"/>
        <family val="2"/>
      </rPr>
      <t>Guyana Geology and Mines Commission Act, No. 7 of 1979 (Cap. 66:02) as amended in 1987:</t>
    </r>
    <r>
      <rPr>
        <i/>
        <sz val="11"/>
        <color rgb="FF000000"/>
        <rFont val="Franklin Gothic Book"/>
        <family val="2"/>
      </rPr>
      <t xml:space="preserve">
https://parliament.gov.gy/documents/acts/8163-act_no._3_of_1987_guyana_geology_and_mines_commission_(amendment)_act_1987.pdf</t>
    </r>
  </si>
  <si>
    <t>Page 57, Item 3.2.2 (b) Legal Framework</t>
  </si>
  <si>
    <t>The 2018 EITI Report provides an overview and summary description of the laws and regulations governing the extractive industries in Guyana, including the oil and gas subsector specifically. Guyana's EITI Reporting provides some contextual analysis of the legal framework, while the full text of laws and regulations appears to be systematically disclosed on government websites.</t>
  </si>
  <si>
    <r>
      <rPr>
        <b/>
        <i/>
        <sz val="11"/>
        <color rgb="FF000000"/>
        <rFont val="Franklin Gothic Book"/>
        <family val="2"/>
      </rPr>
      <t xml:space="preserve">Department of Energy was formed within the Ministry of the Presidency   </t>
    </r>
    <r>
      <rPr>
        <i/>
        <sz val="11"/>
        <color rgb="FF000000"/>
        <rFont val="Franklin Gothic Book"/>
        <family val="2"/>
      </rPr>
      <t xml:space="preserve">      </t>
    </r>
    <r>
      <rPr>
        <b/>
        <i/>
        <sz val="11"/>
        <color rgb="FF000000"/>
        <rFont val="Franklin Gothic Book"/>
        <family val="2"/>
      </rPr>
      <t xml:space="preserve">                                      </t>
    </r>
    <r>
      <rPr>
        <i/>
        <sz val="11"/>
        <color rgb="FF000000"/>
        <rFont val="Franklin Gothic Book"/>
        <family val="2"/>
      </rPr>
      <t xml:space="preserve">       https://nre.gov.gy/department-of-energy/   </t>
    </r>
    <r>
      <rPr>
        <b/>
        <i/>
        <sz val="11"/>
        <color rgb="FF000000"/>
        <rFont val="Franklin Gothic Book"/>
        <family val="2"/>
      </rPr>
      <t xml:space="preserve">                                                          Guyana Revenue Authority:   </t>
    </r>
    <r>
      <rPr>
        <i/>
        <sz val="11"/>
        <color rgb="FF000000"/>
        <rFont val="Franklin Gothic Book"/>
        <family val="2"/>
      </rPr>
      <t xml:space="preserve">                                           https://www.gra.gov.gy/about-us/
</t>
    </r>
    <r>
      <rPr>
        <b/>
        <i/>
        <sz val="11"/>
        <color rgb="FF000000"/>
        <rFont val="Franklin Gothic Book"/>
        <family val="2"/>
      </rPr>
      <t>Ministry of Finance:</t>
    </r>
    <r>
      <rPr>
        <i/>
        <sz val="11"/>
        <color rgb="FF000000"/>
        <rFont val="Franklin Gothic Book"/>
        <family val="2"/>
      </rPr>
      <t xml:space="preserve">                                                             https://finance.gov.gy/about-us/office-of-the-budget/ ; 
</t>
    </r>
    <r>
      <rPr>
        <b/>
        <i/>
        <sz val="11"/>
        <color rgb="FF000000"/>
        <rFont val="Franklin Gothic Book"/>
        <family val="2"/>
      </rPr>
      <t xml:space="preserve">Ministry of Natural Resources:  </t>
    </r>
    <r>
      <rPr>
        <i/>
        <sz val="11"/>
        <color rgb="FF000000"/>
        <rFont val="Franklin Gothic Book"/>
        <family val="2"/>
      </rPr>
      <t xml:space="preserve">                                                            https://nre.gov.gy/ 
</t>
    </r>
    <r>
      <rPr>
        <b/>
        <i/>
        <sz val="11"/>
        <color rgb="FF000000"/>
        <rFont val="Franklin Gothic Book"/>
        <family val="2"/>
      </rPr>
      <t>Guyana Geology and Mines Commission:</t>
    </r>
    <r>
      <rPr>
        <i/>
        <sz val="11"/>
        <color rgb="FF000000"/>
        <rFont val="Franklin Gothic Book"/>
        <family val="2"/>
      </rPr>
      <t xml:space="preserve">                                              https://www.ggmc.gov.gy/page/who-we-are ; 
</t>
    </r>
    <r>
      <rPr>
        <b/>
        <i/>
        <sz val="11"/>
        <color rgb="FF000000"/>
        <rFont val="Franklin Gothic Book"/>
        <family val="2"/>
      </rPr>
      <t xml:space="preserve">National Insurance Scheme:      </t>
    </r>
    <r>
      <rPr>
        <i/>
        <sz val="11"/>
        <color rgb="FF000000"/>
        <rFont val="Franklin Gothic Book"/>
        <family val="2"/>
      </rPr>
      <t xml:space="preserve">                                                      https://www.nis.org.gy/ ; 
</t>
    </r>
    <r>
      <rPr>
        <b/>
        <i/>
        <sz val="11"/>
        <color rgb="FF000000"/>
        <rFont val="Franklin Gothic Book"/>
        <family val="2"/>
      </rPr>
      <t>Environmental Protection Agency:</t>
    </r>
    <r>
      <rPr>
        <i/>
        <sz val="11"/>
        <color rgb="FF000000"/>
        <rFont val="Franklin Gothic Book"/>
        <family val="2"/>
      </rPr>
      <t xml:space="preserve">                             http://www.epaguyana.org/epa/ ; 
</t>
    </r>
    <r>
      <rPr>
        <b/>
        <i/>
        <sz val="11"/>
        <color rgb="FF000000"/>
        <rFont val="Franklin Gothic Book"/>
        <family val="2"/>
      </rPr>
      <t xml:space="preserve">Financial Intelligence Unit: </t>
    </r>
    <r>
      <rPr>
        <i/>
        <sz val="11"/>
        <color rgb="FF000000"/>
        <rFont val="Franklin Gothic Book"/>
        <family val="2"/>
      </rPr>
      <t xml:space="preserve">                                               https://fiu.gov.gy/home.html
 </t>
    </r>
  </si>
  <si>
    <t>Page 57, Item 3.2.2 (a) Institutional Framework</t>
  </si>
  <si>
    <t>The 2018 EITI Report includes a summary description of government agencies' roles in regulating the mining and minerals industry. This information is also systematically disclosed through government websites.</t>
  </si>
  <si>
    <t xml:space="preserve">The 2018 EITI Report includes a summary description of the minerals rights regime. This information is also systematically disclosed through government websites. </t>
  </si>
  <si>
    <t>Page 58, Item 3.2.2 (c) Fiscal Regime</t>
  </si>
  <si>
    <t>The 2018 EITI Report includes a summary description of the fiscal regime governing the extractive industries in Guyana. In addition, tax legislation, information about the national insurance scheme and fees and royalties payable to indigenous populations are systematically disclosed on government websites.</t>
  </si>
  <si>
    <r>
      <rPr>
        <b/>
        <i/>
        <sz val="11"/>
        <color rgb="FF000000"/>
        <rFont val="Franklin Gothic Book"/>
        <family val="2"/>
      </rPr>
      <t xml:space="preserve">Ministry of Finance Green Paper “Managing Future Petroleum Revenues and Establishment of a Fiscal Rule and a Sovereign Wealth Fund”     </t>
    </r>
    <r>
      <rPr>
        <i/>
        <sz val="11"/>
        <color rgb="FF000000"/>
        <rFont val="Franklin Gothic Book"/>
        <family val="2"/>
      </rPr>
      <t xml:space="preserve">                                                                                                       https://finance.gov.gy/wp-content/uploads/Green-Paper-Final.pdf                   </t>
    </r>
    <r>
      <rPr>
        <b/>
        <i/>
        <sz val="11"/>
        <color rgb="FF000000"/>
        <rFont val="Franklin Gothic Book"/>
        <family val="2"/>
      </rPr>
      <t xml:space="preserve"> The Natural Resources Fund Act No. 12 of 2019                                  </t>
    </r>
    <r>
      <rPr>
        <i/>
        <sz val="11"/>
        <color rgb="FF000000"/>
        <rFont val="Franklin Gothic Book"/>
        <family val="2"/>
      </rPr>
      <t xml:space="preserve">       https://finance.gov.gy/publications/natural-resource-fund-act-2019/</t>
    </r>
  </si>
  <si>
    <t xml:space="preserve">Page 60, Item 3.3.2 (d) Reforms in the Oil and Gas Sector </t>
  </si>
  <si>
    <t>Stakeholder consultations indicated ongoing reforms within the Ministry of Natural Resources regarding monitoring of the environmental impact of oila nd gas production, including levying larger fines on operators for gas flaring. Information on such reform initiatives was not documented and disclosed by the MSG. EITI Reporting highlighted reforms relating to the NRF, which at the time of reporting were ongoing reforms. There is no evidence provided that legal reform of the sector is systematically disclosed on government webistes.</t>
  </si>
  <si>
    <t>Forestry sector</t>
  </si>
  <si>
    <r>
      <rPr>
        <b/>
        <sz val="12"/>
        <rFont val="Calibri (Body)"/>
      </rPr>
      <t>The Forests Act (2009)</t>
    </r>
    <r>
      <rPr>
        <u/>
        <sz val="12"/>
        <color theme="10"/>
        <rFont val="Calibri"/>
        <family val="2"/>
        <scheme val="minor"/>
      </rPr>
      <t xml:space="preserve">
https://www.forestry.gov.gy/wp-content/uploads/2016/07/Forests-Act-2009.pdf
</t>
    </r>
    <r>
      <rPr>
        <b/>
        <sz val="12"/>
        <rFont val="Calibri (Body)"/>
      </rPr>
      <t>Guyana National Forestry Plan (2018)</t>
    </r>
    <r>
      <rPr>
        <u/>
        <sz val="12"/>
        <color theme="10"/>
        <rFont val="Calibri"/>
        <family val="2"/>
        <scheme val="minor"/>
      </rPr>
      <t xml:space="preserve">
https://forestry.gov.gy/wp-content/uploads/2018/02/Guyana-National-Forest-Plan-10-1-2018.pdf
</t>
    </r>
    <r>
      <rPr>
        <b/>
        <sz val="12"/>
        <rFont val="Calibri (Body)"/>
      </rPr>
      <t>Guyana National Forestry Policy (2018)</t>
    </r>
    <r>
      <rPr>
        <u/>
        <sz val="12"/>
        <color theme="10"/>
        <rFont val="Calibri"/>
        <family val="2"/>
        <scheme val="minor"/>
      </rPr>
      <t xml:space="preserve">
https://forestry.gov.gy/wp-content/uploads/2021/01/Guyana-National-Forest-Policy-Statement-2018.pdf</t>
    </r>
  </si>
  <si>
    <t>Page 62, Item 3.2.3 (b) Legal Framework</t>
  </si>
  <si>
    <t>Information about the laws and regulations governing the forestry sector has been disclosed through EITI Reporting and systematically through government agency websites.</t>
  </si>
  <si>
    <t>Page 62, Item 3.2.3 (a) institutional Framework</t>
  </si>
  <si>
    <t>A cursory overview of the roles of government agencies in the forestry sector has been disclosed through EITI Reporting.</t>
  </si>
  <si>
    <t>Forestry rights' regime?</t>
  </si>
  <si>
    <t>EITI Reporting includes a summary description of the forrrestry rights regime. This information is also systematically disclosed through government websites.</t>
  </si>
  <si>
    <r>
      <t xml:space="preserve">The Forest Regulation (2018)                                                                            </t>
    </r>
    <r>
      <rPr>
        <i/>
        <sz val="12"/>
        <color rgb="FF000000"/>
        <rFont val="Calibri"/>
        <family val="2"/>
        <scheme val="minor"/>
      </rPr>
      <t>https://www.forestry.gov.gy/wp-content/uploads/2018/07/Forests-Regulations-2018.pdf</t>
    </r>
  </si>
  <si>
    <t>Page 63, Item 3.2.3 (c) Fiscal Regime</t>
  </si>
  <si>
    <t>Information about the fiscal regime governing the forestry sector in Guyana has been systematically disclosed and described in EITI Reporting.</t>
  </si>
  <si>
    <t>The International Secretariat's preliminary assessment is that this aspect of the Requirement is not applicable.</t>
  </si>
  <si>
    <t>Fisheries sector</t>
  </si>
  <si>
    <t>Page 66, Item 3.2.4 (b) Legal Framework</t>
  </si>
  <si>
    <t>Page 65, Item 3.2.4 (a) institutional Framework</t>
  </si>
  <si>
    <t>Fisheries rights' regime?</t>
  </si>
  <si>
    <t>Page 66, Item 3.2.4 (c) Fiscal Regime</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</si>
  <si>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</si>
  <si>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</si>
  <si>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these procedures are followed in practice. This can allow stakeholders to identify and address possible weaknesses in the license allocation process.</t>
  </si>
  <si>
    <t xml:space="preserve">Partly met </t>
  </si>
  <si>
    <t xml:space="preserve">The Secretariat's preliminary assessment is that Guyana has partly met Requirement 2.2. 
For mining, the 2018 EITI Report confirms the number of licenses awarded and transferred in 2018, although there is only publicly accessible information on the list of licenses awarded in this period, not on the identity of licenses transferred. While the report provides a description of the statutory license award and transfer procedures, albeit with little detail on the transfer procedure, it refers to but does not describe the specific technical and financial criteria assessed in either license awards or transfers. Stakeholder consultations confirmed that there were clear technical and financial criteria set for mining license awards and transfers, but that there were no weightings applied to each, even if the list of criteria assessed was not yet publicly accessible. While the Validation template states that there were no non-trivial deviations in either license awards or transfers in 2018, there is no reference to this in the 2018 EITI Report and the methodology for the MSG’s assessment of non-trivial deviations remains unclear based on publicly accessible documents. 
For oil and gas, the 2018 EITI Report confirms the lack of new license awards in 2018 but does not clarify whether any transfers of oil and gas licenses (or participating interests in blocks) took place in this period. While the report provides a description of the statutory license award and transfer procedures, albeit with little detail on the transfer procedure, it remains unclear from publicly accessible documents whether any technical and financial criteria are assessed in either oil and gas license awards or transfers. As for mining, the Validation template provides the MSG’s assessment that there were no non-trivial deviations in either awards or transfers (despite the absence of awards in 2018), although the lack of reference to the MSG’s methodology in assessing such deviations in either the 2018 EITI Report or other public documents is a concern. 
</t>
  </si>
  <si>
    <t>Applicability of the Requirement</t>
  </si>
  <si>
    <t>Is Requirement 2.2 applicable in the period under review?</t>
  </si>
  <si>
    <t>There appear to have been a large number of license awards and transfers in the mining sector in 2018, but none in the oil and gas sector.</t>
  </si>
  <si>
    <t>No. of license awards for the covered year</t>
  </si>
  <si>
    <t xml:space="preserve">Page 73, 3.3.1(c) </t>
  </si>
  <si>
    <t>For details on transferability of licenses and permits, reference to Article 58 of the Mining Act. (1989) and Article 93(3) of the Mining Act (1989)                               No bidding process or tendering for mineral licenses</t>
  </si>
  <si>
    <r>
      <t xml:space="preserve">The 2018 EITI Report (p.73) discloses 252 licence awards in the period under review, disaggregated by type of licence. </t>
    </r>
    <r>
      <rPr>
        <sz val="11"/>
        <color rgb="FF7030A0"/>
        <rFont val="Franklin Gothic Book"/>
        <family val="2"/>
      </rPr>
      <t>However, the identity of licenses awarded in 2018 is not clear from the 2018 EITI Report</t>
    </r>
    <r>
      <rPr>
        <sz val="11"/>
        <color theme="1"/>
        <rFont val="Franklin Gothic Book"/>
        <family val="2"/>
      </rPr>
      <t>. However, the list of licenses in the mining license register provided in Annex 1 to the 2018 EITI Report provides the list of licenses in the mining &amp; quarrying sector awarded in 2018, disaggregated by each of the 7 types of licenses.</t>
    </r>
  </si>
  <si>
    <t>the award process(es)?</t>
  </si>
  <si>
    <t>EITI Reporting</t>
  </si>
  <si>
    <t>gyeiti.org/reports-blog/guyana-second-eiti-report</t>
  </si>
  <si>
    <t>Page 67-73, 3.3.1</t>
  </si>
  <si>
    <t>The 2018 EITI Report (p.69 onwards) describes the process for GGMC to award licences and permits in the mining sector.</t>
  </si>
  <si>
    <t>and the technical and financial criteria used?</t>
  </si>
  <si>
    <r>
      <t xml:space="preserve">The 2018 EITI Report (p.70) states that GGMC must obtain proof of technical and financial capacity before awarding a permit or licence. </t>
    </r>
    <r>
      <rPr>
        <sz val="11"/>
        <color rgb="FF7030A0"/>
        <rFont val="Franklin Gothic Book"/>
        <family val="2"/>
      </rPr>
      <t>However, the report does not specify the specific technical and financial criteria assessed in license awards.</t>
    </r>
  </si>
  <si>
    <t xml:space="preserve">Could the MSG clarify where the specific technical and financial criteria assessed in mining license awards are publicly described? </t>
  </si>
  <si>
    <t>the existence of any non-trivial deviations from statutory procedures in license awards in the period under review?</t>
  </si>
  <si>
    <t>None Noted</t>
  </si>
  <si>
    <t>NA</t>
  </si>
  <si>
    <t>None noted</t>
  </si>
  <si>
    <r>
      <rPr>
        <sz val="11"/>
        <rFont val="Franklin Gothic Book"/>
        <family val="2"/>
      </rPr>
      <t>While this Validation template states that there were no non-trivial deviations in mining license awards in 2018,</t>
    </r>
    <r>
      <rPr>
        <sz val="11"/>
        <color rgb="FF7030A0"/>
        <rFont val="Franklin Gothic Book"/>
        <family val="2"/>
      </rPr>
      <t xml:space="preserve"> there is no reference to the MSG's assessment of non-trivial deviations in the2018 EITI Report and none of the GY-EITI documents appear to explain the MSG's methodology for assessing non-trivial deviations.</t>
    </r>
  </si>
  <si>
    <t>Could the MSG explain on what basis it has assessed that there were no non-trivial deviations from statutory procedures in any of the 252 mining license awards in 2018?</t>
  </si>
  <si>
    <t>No. of license transfers for the covered year</t>
  </si>
  <si>
    <t xml:space="preserve">Page 74, 3.3.1(c) </t>
  </si>
  <si>
    <r>
      <t xml:space="preserve">The 2018 EITI Report (p.73) states that 75 transfers took place in 2018. </t>
    </r>
    <r>
      <rPr>
        <sz val="11"/>
        <color rgb="FF7030A0"/>
        <rFont val="Franklin Gothic Book"/>
        <family val="2"/>
      </rPr>
      <t>However, neither the 2018 EITI Report nor the license registers published on the GY-EITI website provide the list of specific licenses that were transferred in 2018 and Annex 1 of the 2018 EITI Report only identifies four licenses as having been transferred (although the date of their transfer remains unclear).</t>
    </r>
  </si>
  <si>
    <t>Could the MSG clarify where a comprehensive list of all 75 mining licenses that were transferred in 2018 is publicly accessible, including the names of the companies transferring and receiving such licenses?</t>
  </si>
  <si>
    <t>the number and identity of licenses transferred in the period under review?</t>
  </si>
  <si>
    <t>Annex 1</t>
  </si>
  <si>
    <t>the transfer process(es)?</t>
  </si>
  <si>
    <t xml:space="preserve">Page 73 </t>
  </si>
  <si>
    <r>
      <t xml:space="preserve">The 2018 EITI Report's </t>
    </r>
    <r>
      <rPr>
        <sz val="11"/>
        <color rgb="FF7030A0"/>
        <rFont val="Franklin Gothic Book"/>
        <family val="2"/>
      </rPr>
      <t>cursory</t>
    </r>
    <r>
      <rPr>
        <sz val="11"/>
        <color theme="1"/>
        <rFont val="Franklin Gothic Book"/>
        <family val="2"/>
      </rPr>
      <t xml:space="preserve"> explanation of transfer processes confirms the lack of transferability of prospecting licences, and </t>
    </r>
    <r>
      <rPr>
        <sz val="11"/>
        <color rgb="FF7030A0"/>
        <rFont val="Franklin Gothic Book"/>
        <family val="2"/>
      </rPr>
      <t>provides only a very general description of the process for transferring mining licences and of quarry licences</t>
    </r>
    <r>
      <rPr>
        <sz val="11"/>
        <color theme="1"/>
        <rFont val="Franklin Gothic Book"/>
        <family val="2"/>
      </rPr>
      <t xml:space="preserve">. Article 92(3) states that a quarry licenses are transferrable only if specified in the license. </t>
    </r>
    <r>
      <rPr>
        <sz val="11"/>
        <color rgb="FF7030A0"/>
        <rFont val="Franklin Gothic Book"/>
        <family val="2"/>
      </rPr>
      <t>The description of the transfer process is too general and does not provide any description of the process flow or responsibilities of various government agencies involved.</t>
    </r>
  </si>
  <si>
    <t>Could the MSG clarify where a more detailed description of the statutory procedure for transferring mining licenses is publicly accessible?</t>
  </si>
  <si>
    <t>The 2018 EITI Report does not clarify whether any technical and financial criteria are assessed in license transfers and does not detail specific criteria assessed if applicable. It thus remains unclear whether the same technical and financial criteria apply to transfers as to license awards.</t>
  </si>
  <si>
    <t>Could the MSG clarify whether any technical and financial criteria are assessed in mining license transfers and where a detailed list of such criteria is accessible to the public, if applicable?</t>
  </si>
  <si>
    <t>the existence of any non-trivial deviations from statutory procedures in license transfers in the period under review?</t>
  </si>
  <si>
    <r>
      <rPr>
        <sz val="11"/>
        <rFont val="Franklin Gothic Book"/>
        <family val="2"/>
      </rPr>
      <t>While this Validation template states that there were no non-trivial deviations in mining license transfers in 2018,</t>
    </r>
    <r>
      <rPr>
        <sz val="11"/>
        <color rgb="FF7030A0"/>
        <rFont val="Franklin Gothic Book"/>
        <family val="2"/>
      </rPr>
      <t xml:space="preserve"> there is no reference to the MSG's assessment of non-trivial deviations in the 2018 EITI Report and none of the GY-EITI documents appear to explain the MSG's methodology for assessing non-trivial deviations.</t>
    </r>
  </si>
  <si>
    <t>Could the MSG explain on what basis it has assessed that there were no non-trivial deviations from statutory procedures in any of the 75 mining license transfers in 2018?</t>
  </si>
  <si>
    <t>bidding rounds/process(es)?</t>
  </si>
  <si>
    <t>Not applicable. The 2018 EITI Report states that this is no bidding or tendering process for mining rights.</t>
  </si>
  <si>
    <t>MSG comments on efficiency:</t>
  </si>
  <si>
    <t>No specific comment received related to mining</t>
  </si>
  <si>
    <t>The MSG does not appear to have considered the efficiency of the current licensing system.</t>
  </si>
  <si>
    <t>Page 75-76, 3.3.2 (b)</t>
  </si>
  <si>
    <t xml:space="preserve">The 2018 EITI Report (p.75) states that the GGMC has confirmed that there were no new petroleum agreements or licences awarded in the period. </t>
  </si>
  <si>
    <t>Page 74-76, 3.3.2</t>
  </si>
  <si>
    <t>The 2018 EITI Report (p.74 onwards) describes the statutory license award process.</t>
  </si>
  <si>
    <r>
      <rPr>
        <sz val="11"/>
        <rFont val="Franklin Gothic Book"/>
        <family val="2"/>
      </rPr>
      <t xml:space="preserve">The 2018 EITI Report states (p.74) that the Minister for Natural Resources has discretion in granting or refusing permids, licences and contracts, </t>
    </r>
    <r>
      <rPr>
        <sz val="11"/>
        <color rgb="FF7030A0"/>
        <rFont val="Franklin Gothic Book"/>
        <family val="2"/>
      </rPr>
      <t xml:space="preserve">but does not clarify whether any technical and financial criteria are assessed, nor describe any such criteria if applicable.  </t>
    </r>
  </si>
  <si>
    <t>Could the MSG clarify whether any technical and financial criteria are assessed in oil and gas license awards and, if applicable, where a comprehensive list of such criteria is accessible to the public?</t>
  </si>
  <si>
    <r>
      <rPr>
        <sz val="11"/>
        <rFont val="Franklin Gothic Book"/>
        <family val="2"/>
      </rPr>
      <t xml:space="preserve">While this Validation template states that there were no non-trivial deviations in oil and gas license awards in 2018, </t>
    </r>
    <r>
      <rPr>
        <sz val="11"/>
        <color rgb="FF7030A0"/>
        <rFont val="Franklin Gothic Book"/>
        <family val="2"/>
      </rPr>
      <t>this appears non-sensical since there were no oil and gas license awards in the period under review and thus no license awards practices to review</t>
    </r>
    <r>
      <rPr>
        <sz val="11"/>
        <rFont val="Franklin Gothic Book"/>
        <family val="2"/>
      </rPr>
      <t>.</t>
    </r>
  </si>
  <si>
    <t>Could the MSG clarify why it assessed the existence of any non-trivial deviations in oil and gas license awards when it states that there were no such awards in 2018?</t>
  </si>
  <si>
    <r>
      <t xml:space="preserve">The 2018 EITI Report's section on the transferability of licences (p.76) states that no blocks or agreements were awarded in the period, </t>
    </r>
    <r>
      <rPr>
        <sz val="11"/>
        <color rgb="FF7030A0"/>
        <rFont val="Franklin Gothic Book"/>
        <family val="2"/>
      </rPr>
      <t>but does not confirm whether any oil and gas license transfers took place in 2018</t>
    </r>
    <r>
      <rPr>
        <sz val="11"/>
        <color theme="1"/>
        <rFont val="Franklin Gothic Book"/>
        <family val="2"/>
      </rPr>
      <t>. A review of publicly available sources indicates that there was at least one transfer of participating interests in an oil and gas block in 2018, the transfer of Eco (Atlantic) Oil &amp; Gas' 25% interest in Orinduik Block to Total E&amp;P (see for instance https://www.worldoil.com/news/2018/10/31/eco-atlantic-gets-approval-for-transfer-of-25-interest-in-guyanas-orinduik-block)</t>
    </r>
  </si>
  <si>
    <t>Could the MSG clarify whether any transfers of oil and gas licenses (or of participating interests in any oil and gas licenses or contracts) took place in 2018 and, if applicable, where a comprehensive list of such transfers (including names of companies involved) is accessible to the public?</t>
  </si>
  <si>
    <t>Not appliable</t>
  </si>
  <si>
    <t>Page 74, 3.3.2 (b)</t>
  </si>
  <si>
    <r>
      <t xml:space="preserve">The 2018 EITI Report (p.76) provides only a </t>
    </r>
    <r>
      <rPr>
        <sz val="11"/>
        <color rgb="FF7030A0"/>
        <rFont val="Franklin Gothic Book"/>
        <family val="2"/>
      </rPr>
      <t>cursory</t>
    </r>
    <r>
      <rPr>
        <sz val="11"/>
        <color theme="1"/>
        <rFont val="Franklin Gothic Book"/>
        <family val="2"/>
      </rPr>
      <t xml:space="preserve"> description of the statutory procedure for transferring oil and gas licenses, noting that transfers are possible with approval from the Minister of Natural Resources, </t>
    </r>
    <r>
      <rPr>
        <sz val="11"/>
        <color rgb="FF7030A0"/>
        <rFont val="Franklin Gothic Book"/>
        <family val="2"/>
      </rPr>
      <t>it does not provide a detailed description of the process flow or responsibilities of individual government entities and departments</t>
    </r>
    <r>
      <rPr>
        <sz val="11"/>
        <color theme="1"/>
        <rFont val="Franklin Gothic Book"/>
        <family val="2"/>
      </rPr>
      <t xml:space="preserve">. </t>
    </r>
  </si>
  <si>
    <t>Could the MSG clarify where a more detailed description of the statutory procedure for transferring oil and gas licenses (or partiicpating interests in contracts) is publicly accessible?</t>
  </si>
  <si>
    <t>After examining the applications received, the Minister may select such applications for negotiations which he considers to be in the best interests of Guyana. According to GGMC, there have not been any bidding process since an attempt was made in 1986. </t>
  </si>
  <si>
    <t>The 2018 EITI Report does not clarify whether any technical and financial criteria are assessed in oil and gas license transfers, nor specify the specific technical or financial criteria assessed if applicable.</t>
  </si>
  <si>
    <t>Could the MSG clarify whether any technical and financial criteria are assessed in oil and gas license transfers and, if applicable, where a comprehensive list of such criteria is accessible to the public?</t>
  </si>
  <si>
    <r>
      <rPr>
        <sz val="11"/>
        <rFont val="Franklin Gothic Book"/>
        <family val="2"/>
      </rPr>
      <t>While this Validation template states that there were no non-trivial deviations in oil and gas license transfers in 2018,</t>
    </r>
    <r>
      <rPr>
        <sz val="11"/>
        <color rgb="FF7030A0"/>
        <rFont val="Franklin Gothic Book"/>
        <family val="2"/>
      </rPr>
      <t xml:space="preserve"> there is no reference to the MSG's assessment of non-trivial deviations in the 2018 EITI Report and none of the GY-EITI documents appear to explain the MSG's methodology for assessing non-trivial deviations. As above, it is also unclear whether any oil and gas license transfers took place in 2018, nor the identity of any licenses that were transferred if applicable.</t>
    </r>
  </si>
  <si>
    <t>Could the MSG explain on what basis it has assessed that there were no non-trivial deviations from statutory procedures in any of the oil and gas license transfers (or transfers of participating interests in oil and gas contracts) in 2018, if there were any such transfers?</t>
  </si>
  <si>
    <t>Not applicable. The 2018 EITI Report confirms the absence of ay bidding process since 1986.</t>
  </si>
  <si>
    <t>Additional feedback in discussion with  MSG "As the Oil and Gas sector develops, so to must the processes with respect to the awards and transfers of licenses</t>
  </si>
  <si>
    <r>
      <t xml:space="preserve">The MSG has provided only a </t>
    </r>
    <r>
      <rPr>
        <sz val="11"/>
        <color rgb="FF7030A0"/>
        <rFont val="Franklin Gothic Book"/>
        <family val="2"/>
      </rPr>
      <t xml:space="preserve">cursory </t>
    </r>
    <r>
      <rPr>
        <sz val="11"/>
        <color theme="1"/>
        <rFont val="Franklin Gothic Book"/>
        <family val="2"/>
      </rPr>
      <t xml:space="preserve">description of efficiency of the oil and gas licensing system. </t>
    </r>
  </si>
  <si>
    <t>Page 77, 3.3.3 (b)</t>
  </si>
  <si>
    <t xml:space="preserve">Unilateral disclosure from government agencies; award procedures for forestry permissions and concessions disclosed.  </t>
  </si>
  <si>
    <t>It is commendable that the MSG has expanded the scope of disclosures related to licensing to the forestry and fisheries sectors.</t>
  </si>
  <si>
    <t>Additional feedback in discussion with  MSG "In forestry, it is imperative to ensure fair representation in allocation of natural resources to all sectors, including Amerindians"</t>
  </si>
  <si>
    <t>Page 80, 3.3.4 (b)</t>
  </si>
  <si>
    <t xml:space="preserve">Unilateral disclosure from government agencies; award process for fisheries licenses disclosed. </t>
  </si>
  <si>
    <t>Requirement 2.3: License registers</t>
  </si>
  <si>
    <t>Objective of Requirement 2.3</t>
  </si>
  <si>
    <t>Progress towards the objective of the requirement, to ensure the public accessibility of comprehensive information on property rights related to extractive deposits and projects.</t>
  </si>
  <si>
    <t>Mostly met</t>
  </si>
  <si>
    <r>
      <t xml:space="preserve">The Secretariat's preliminary assessment is that Guyana has </t>
    </r>
    <r>
      <rPr>
        <b/>
        <sz val="11"/>
        <color theme="1"/>
        <rFont val="Franklin Gothic Book"/>
        <family val="2"/>
      </rPr>
      <t xml:space="preserve">mostly met </t>
    </r>
    <r>
      <rPr>
        <sz val="11"/>
        <color theme="1"/>
        <rFont val="Franklin Gothic Book"/>
        <family val="2"/>
      </rPr>
      <t xml:space="preserve">Requirement 2.3. There is no publicly available register or cadastre system in either mining or oil and gas in Guyana. All disclosures on license information appear to be made through the EITI Report, which seems to cover all active licenses irrespective of the materiality of payments to government related to each license. 
For mining, while the annexes to the 2018 EITI Report provide information on license numbers, license-holding company names, dates of award and expiry for most of the licenses as well as commodity(ies) covered, it does not provide dates of application or coordinates for any of the licenses, nor dates of expiry for some licenses. In addition, survey licenses do not appear to be covered by the annexes.
For oil and gas, the 2018 EITI Report provides a list of 10 petroleum licenses, including license numbers, license-holding company names, dates of award, of expiry but not of application. However, while a map of oil and gas blocks is provided in Annex 2 it is of too low definition to estimate the coordinates of each license and it remains unclear whether petroleum licenses cover both crude oil and natural gas. </t>
    </r>
  </si>
  <si>
    <t>License register for the mining sector</t>
  </si>
  <si>
    <t>EITI reporting</t>
  </si>
  <si>
    <r>
      <rPr>
        <b/>
        <sz val="11"/>
        <color theme="1"/>
        <rFont val="Franklin Gothic Book"/>
        <family val="2"/>
      </rPr>
      <t xml:space="preserve">The register is publicly available by request under the Access to information Act (2011).  Information in Annex 1 does not include all the information required in #2.3. Details outlined below:                                                                Annex 1.1 Mining Licenses </t>
    </r>
    <r>
      <rPr>
        <sz val="11"/>
        <color theme="1"/>
        <rFont val="Franklin Gothic Book"/>
        <family val="2"/>
      </rPr>
      <t xml:space="preserve">  Location identified by area/place name not coordinates. Date license granted and terms. Mineral Sought (commodity). All active (and expired licenses)                                                                        </t>
    </r>
    <r>
      <rPr>
        <b/>
        <sz val="11"/>
        <color theme="1"/>
        <rFont val="Franklin Gothic Book"/>
        <family val="2"/>
      </rPr>
      <t xml:space="preserve">Annex 1.2 Mining Permits </t>
    </r>
    <r>
      <rPr>
        <sz val="11"/>
        <color theme="1"/>
        <rFont val="Franklin Gothic Book"/>
        <family val="2"/>
      </rPr>
      <t xml:space="preserve">   Name. Acreage and Stocksheet/coordinates identified. Date License granted; no term/expiry date. All licenses                                                                                                                                                                                       </t>
    </r>
    <r>
      <rPr>
        <b/>
        <sz val="11"/>
        <color theme="1"/>
        <rFont val="Franklin Gothic Book"/>
        <family val="2"/>
      </rPr>
      <t xml:space="preserve"> Annex 1.3 Prospecting Permits Medium Scale</t>
    </r>
    <r>
      <rPr>
        <sz val="11"/>
        <color theme="1"/>
        <rFont val="Franklin Gothic Book"/>
        <family val="2"/>
      </rPr>
      <t xml:space="preserve">  (PPMS)   Name. Acreage and Stocksheet/coordinates identified. Application; no term/expiry date. All licenses                                                         </t>
    </r>
    <r>
      <rPr>
        <b/>
        <sz val="11"/>
        <color theme="1"/>
        <rFont val="Franklin Gothic Book"/>
        <family val="2"/>
      </rPr>
      <t xml:space="preserve">                                                              Annex 1.4 Prospecting Licenses     </t>
    </r>
    <r>
      <rPr>
        <sz val="11"/>
        <color theme="1"/>
        <rFont val="Franklin Gothic Book"/>
        <family val="2"/>
      </rPr>
      <t xml:space="preserve"> Name. Acreage. Location identified by area/place name not coordinates. Date license granted; no term/expiry date. Mineral Sought (commodity). All licenses                                                                                   </t>
    </r>
    <r>
      <rPr>
        <b/>
        <sz val="11"/>
        <color theme="1"/>
        <rFont val="Franklin Gothic Book"/>
        <family val="2"/>
      </rPr>
      <t xml:space="preserve">Annex 1.5 Quarry Licenses  </t>
    </r>
    <r>
      <rPr>
        <sz val="11"/>
        <color theme="1"/>
        <rFont val="Franklin Gothic Book"/>
        <family val="2"/>
      </rPr>
      <t xml:space="preserve">   Name. Acreage. Location identified by area/place name not coordinates. Date license granted; no term/expiry date. Mineral Sought (commodity). All licenses                                                                                                                                                               </t>
    </r>
    <r>
      <rPr>
        <b/>
        <sz val="11"/>
        <color theme="1"/>
        <rFont val="Franklin Gothic Book"/>
        <family val="2"/>
      </rPr>
      <t>Annex 1.6 Claim Licenses</t>
    </r>
    <r>
      <rPr>
        <sz val="11"/>
        <color theme="1"/>
        <rFont val="Franklin Gothic Book"/>
        <family val="2"/>
      </rPr>
      <t xml:space="preserve"> Name. Description of location including size. Material </t>
    </r>
  </si>
  <si>
    <r>
      <t xml:space="preserve">The 2018 EITI Report's Annex 1 provides a register of all mining licences and permits, although </t>
    </r>
    <r>
      <rPr>
        <sz val="11"/>
        <color rgb="FF7030A0"/>
        <rFont val="Franklin Gothic Book"/>
        <family val="2"/>
      </rPr>
      <t>survey licences do not appear to be included.</t>
    </r>
    <r>
      <rPr>
        <sz val="11"/>
        <color theme="1"/>
        <rFont val="Franklin Gothic Book"/>
        <family val="2"/>
      </rPr>
      <t xml:space="preserve"> </t>
    </r>
  </si>
  <si>
    <t>Could the MSG clarify where information listed under Requirement 2.3.b is publicly accessible for all survey licences?</t>
  </si>
  <si>
    <t xml:space="preserve">License-holder name: </t>
  </si>
  <si>
    <t>Annex 1 of the 2018 EITI Report names the holders of all types of licences.</t>
  </si>
  <si>
    <t xml:space="preserve">License coordinates: </t>
  </si>
  <si>
    <r>
      <rPr>
        <sz val="11"/>
        <color rgb="FF7030A0"/>
        <rFont val="Franklin Gothic Book"/>
        <family val="2"/>
      </rPr>
      <t>Annex 1 of the 2018 EITI Report does not provide coordinates for any type of mining licence.</t>
    </r>
    <r>
      <rPr>
        <sz val="11"/>
        <color theme="1"/>
        <rFont val="Franklin Gothic Book"/>
        <family val="2"/>
      </rPr>
      <t xml:space="preserve"> </t>
    </r>
  </si>
  <si>
    <t>Could the MSG clarify where coordinates of all mining licenses (or at the very least licenses held by material companies) are publicly accessible?</t>
  </si>
  <si>
    <t xml:space="preserve">License dates of application, award and expiry: </t>
  </si>
  <si>
    <r>
      <t xml:space="preserve">Annex 1 of the 2018 EITI Report includes dates of award for all types of licences </t>
    </r>
    <r>
      <rPr>
        <sz val="11"/>
        <color rgb="FF7030A0"/>
        <rFont val="Franklin Gothic Book"/>
        <family val="2"/>
      </rPr>
      <t>other than survey licences.</t>
    </r>
    <r>
      <rPr>
        <sz val="11"/>
        <color theme="1"/>
        <rFont val="Franklin Gothic Book"/>
        <family val="2"/>
      </rPr>
      <t xml:space="preserve"> </t>
    </r>
    <r>
      <rPr>
        <sz val="11"/>
        <color rgb="FF7030A0"/>
        <rFont val="Franklin Gothic Book"/>
        <family val="2"/>
      </rPr>
      <t xml:space="preserve">Dates of application are not available for mining licences, quarrying licences or claim licences. </t>
    </r>
    <r>
      <rPr>
        <sz val="11"/>
        <color theme="1"/>
        <rFont val="Franklin Gothic Book"/>
        <family val="2"/>
      </rPr>
      <t xml:space="preserve">Dates of expiry are not provided for mining licences and prospecting permits, but can be calculated because the terms or duration of licence vaildity is included. The date of expiry for all claims licences is December 31 of every calendar year, according to page 68 of the 2018 EITI Report. </t>
    </r>
    <r>
      <rPr>
        <sz val="11"/>
        <color rgb="FF7030A0"/>
        <rFont val="Franklin Gothic Book"/>
        <family val="2"/>
      </rPr>
      <t xml:space="preserve">Dates of expiry cannot be calculated for mining permits, prospecting licences, and quarrying licences. </t>
    </r>
  </si>
  <si>
    <t>Could the MSG clarify where dates of application and dates of award are publicly accessible for all mining licenses (or at the very least licenses held by material companies)?</t>
  </si>
  <si>
    <t>Commodity(ies) covered by licenses:</t>
  </si>
  <si>
    <t xml:space="preserve">Annex 1 of the 2018 EITI Report specifies commodities covered for all mining licences. It is assumed that, for some claims licences, "river" means gold, based on details in page 69 of the 2018 EITI Report. </t>
  </si>
  <si>
    <t>Coverage of all active licenses?</t>
  </si>
  <si>
    <r>
      <t xml:space="preserve">THE MSG indicates in the transparency template that the 2018 EITI Report Annex 1 includes the Annex includes all mining licenses, mining permits, prospecting permits, prospecting licenses and quarry licenses. </t>
    </r>
    <r>
      <rPr>
        <sz val="11"/>
        <color rgb="FF7030A0"/>
        <rFont val="Franklin Gothic Book"/>
        <family val="2"/>
      </rPr>
      <t xml:space="preserve">It does not specify this for claim licenses. </t>
    </r>
  </si>
  <si>
    <t>Coverage of all licenses held by material companies?</t>
  </si>
  <si>
    <r>
      <t>The MSG's indication that all licences are covered includes those held by material companies</t>
    </r>
    <r>
      <rPr>
        <sz val="11"/>
        <color rgb="FF7030A0"/>
        <rFont val="Franklin Gothic Book"/>
        <family val="2"/>
      </rPr>
      <t>, aside from survey licenses where applicable</t>
    </r>
    <r>
      <rPr>
        <sz val="11"/>
        <color theme="1"/>
        <rFont val="Franklin Gothic Book"/>
        <family val="2"/>
      </rPr>
      <t xml:space="preserve">. </t>
    </r>
  </si>
  <si>
    <t>Could the MSG clarify whether any survey licenses are held by material companies included in the scope of the 2018 EITI Report?</t>
  </si>
  <si>
    <t>License register for petroleum sector</t>
  </si>
  <si>
    <t>Page 82, Table 47
Page 1069, Annex 2</t>
  </si>
  <si>
    <t>There is currently no online register of blocks in Guyana; information about existing petroleum operators, coordinates of the petroleum blocks and terms (i.e. duration) is publicly available through a request under the Access to Information Act (2011)</t>
  </si>
  <si>
    <r>
      <t xml:space="preserve">Table 47 in the 2018 EITI Report (p.82) lists 10 petroleum licences. The government does not maintain an online register, although the report states that one is available to be requested under the Access to Information Act (2011). </t>
    </r>
    <r>
      <rPr>
        <sz val="11"/>
        <color rgb="FF7030A0"/>
        <rFont val="Franklin Gothic Book"/>
        <family val="2"/>
      </rPr>
      <t>However, freedom of information requests do not represent a form of public accessibility under the EITI Standard - it is unclear whether the MSG has tested such requests in practice and, if it has, why it has not published a comprehensive copy of the oil and gas license register based on such requests.</t>
    </r>
  </si>
  <si>
    <t>Page 82, Table 47</t>
  </si>
  <si>
    <t xml:space="preserve">Table 47 in the 2018 EITI Report lists the names of license-holding companies for each of the 10 petroleum licences listed. </t>
  </si>
  <si>
    <t>Annex 2: Oil and Gas Map</t>
  </si>
  <si>
    <r>
      <t xml:space="preserve">Annex 2 of the 2018 EITI Report (p.1069) contains a map of offshore blocks, which appears to provide coordinates for the 10 petroleum licences </t>
    </r>
    <r>
      <rPr>
        <sz val="11"/>
        <color rgb="FF7030A0"/>
        <rFont val="Franklin Gothic Book"/>
        <family val="2"/>
      </rPr>
      <t>but the very low definition of this map means that specific coordinates cannot be estimated or found</t>
    </r>
    <r>
      <rPr>
        <sz val="11"/>
        <color theme="1"/>
        <rFont val="Franklin Gothic Book"/>
        <family val="2"/>
      </rPr>
      <t>.</t>
    </r>
  </si>
  <si>
    <t>Could the MSG clarify where specific coordinates for each of the active oil and gas licenses is publicly accesisble?</t>
  </si>
  <si>
    <r>
      <t xml:space="preserve">Table 47 of the 2018 EITI Report lists signature dates (dates of award) and dates of expiry for each of the 10 blocks, </t>
    </r>
    <r>
      <rPr>
        <sz val="11"/>
        <color rgb="FF7030A0"/>
        <rFont val="Franklin Gothic Book"/>
        <family val="2"/>
      </rPr>
      <t>but does not provide dates of application</t>
    </r>
    <r>
      <rPr>
        <sz val="11"/>
        <color theme="1"/>
        <rFont val="Franklin Gothic Book"/>
        <family val="2"/>
      </rPr>
      <t xml:space="preserve">. </t>
    </r>
  </si>
  <si>
    <t>Could the MSG clarify where dates of application are publicly accessible for each of the oil and gas licenses?</t>
  </si>
  <si>
    <t>Table 47 of the 2018 EITI Report does not specify commodities covered in the licences. It is unclear whether all petroleum licenses cover both crude oil and natural gas for instance.</t>
  </si>
  <si>
    <t>Could the MSG clarify whether all petroleum licenses cover both crude oil and natural gas?</t>
  </si>
  <si>
    <r>
      <t xml:space="preserve">Table 47 of the 2018 EITI Report contains eight licences listed as active, and two that are listed as non-active pending final decisions. </t>
    </r>
    <r>
      <rPr>
        <sz val="11"/>
        <color rgb="FF7030A0"/>
        <rFont val="Franklin Gothic Book"/>
        <family val="2"/>
      </rPr>
      <t>The report does not confirm that the list is comprehensive.</t>
    </r>
  </si>
  <si>
    <t>Could the MSG confirm whether the list of 10 petroleum licenses provided in Table 47 of the 2018 EITI Report is comprehensive of all active oil and gas licenses as of the end of 2018 in Guyana?</t>
  </si>
  <si>
    <t>It is unclear if Table 47 of the 2018 EITI Report contains all licences held by material companies.</t>
  </si>
  <si>
    <t>Could the MSG confirm whether the list of 10 petroleum licenses provided in Table 47 of the 2018 EITI Report is comprehensive of active oil and gas licenses held by material companies as of the end of 2018 in Guyana?</t>
  </si>
  <si>
    <t>License register for the forestry sector</t>
  </si>
  <si>
    <t xml:space="preserve">Page 82, 3.4.3 </t>
  </si>
  <si>
    <r>
      <t xml:space="preserve">Unilateral disclosure from government agencies; license register publicly available under the Access to Information Act 2011                                                                                               The coordinates of areas covered by the timber sale agreements (TSA) and Wood Cutting Leases (WCL) are published by GFC in June 2019 through an online map: 
</t>
    </r>
    <r>
      <rPr>
        <b/>
        <sz val="11"/>
        <color theme="1"/>
        <rFont val="Franklin Gothic Book"/>
        <family val="2"/>
      </rPr>
      <t>Vacant Area Map Berbice Division</t>
    </r>
    <r>
      <rPr>
        <sz val="11"/>
        <color theme="1"/>
        <rFont val="Franklin Gothic Book"/>
        <family val="2"/>
      </rPr>
      <t xml:space="preserve">
https://forestry.gov.gy/wp-content/uploads/2020/01/Divisional-Map_BCE-2020.jpg 
</t>
    </r>
    <r>
      <rPr>
        <b/>
        <sz val="11"/>
        <color theme="1"/>
        <rFont val="Franklin Gothic Book"/>
        <family val="2"/>
      </rPr>
      <t>Vacant Area Map- Essequibo Division-Central &amp; West</t>
    </r>
    <r>
      <rPr>
        <sz val="11"/>
        <color theme="1"/>
        <rFont val="Franklin Gothic Book"/>
        <family val="2"/>
      </rPr>
      <t xml:space="preserve">
https://forestry.gov.gy/wp-content/uploads/2020/01/Divisional-Map-ESS-Central-West-2020.jpg </t>
    </r>
  </si>
  <si>
    <t>License register for the fisheries sector</t>
  </si>
  <si>
    <t>Page 83, 3.4.4 / Annex 3.1 &amp; 3.2</t>
  </si>
  <si>
    <r>
      <t xml:space="preserve">Unilateral disclosure from government agencies; license register publicly available under the Access to Information Act 2011                                                                                            </t>
    </r>
    <r>
      <rPr>
        <b/>
        <sz val="11"/>
        <color theme="1"/>
        <rFont val="Franklin Gothic Book"/>
        <family val="2"/>
      </rPr>
      <t xml:space="preserve">  Annex 3.1 List of Artisanal Fishing Licenses                                 Annex 3.2 List of Vessels</t>
    </r>
  </si>
  <si>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</si>
  <si>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</si>
  <si>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</si>
  <si>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 xml:space="preserve">Mostly met </t>
  </si>
  <si>
    <r>
      <t xml:space="preserve">The Secretariat's preliminary assessment is that Guyana has </t>
    </r>
    <r>
      <rPr>
        <b/>
        <sz val="11"/>
        <color theme="1"/>
        <rFont val="Franklin Gothic Book"/>
        <family val="2"/>
      </rPr>
      <t xml:space="preserve">mostly met </t>
    </r>
    <r>
      <rPr>
        <sz val="11"/>
        <color theme="1"/>
        <rFont val="Franklin Gothic Book"/>
        <family val="2"/>
      </rPr>
      <t xml:space="preserve">Requirement 2.4. The government’s policy on public disclosure of licenses and contracts in the mining and petroleum sectors remains unclear from public documents, beyond the 2018 EITI Report’s reference to a lack of legal barriers to the disclosure of such documents. The report explains that only some of the petroleum contracts have been disclosed and that none of the licenses nor mining contracts have been publicly disclosed to date, but without any explanation of the potential deviation from government policy. It remains unclear from public sources whether any mining or petroleum contracts and licenses were granted, entered into or amended since 1 January 2021, but no such license or contract appears to be publicly available where applicable. There is no discussion in GY-EITI documents about potential legal or practical barriers to the full disclosure of all licenses and contracts awarded or amended from January 2021 onwards. The MSG has only documented the disclosure of some petroleum contracts pre-dating January 2021 in general terms, but has not published a comprehensive list of all active mining and petroleum licenses and contracts, clearly indicating which have been published and which have not (with specific links where applicable). While three oil and gas contracts (pre-dating 2021) have been published on the Department for Public Information and GY-EITI websites, this includes only the main body of the contract but none of the annexes, nor amendments or riders where applicable. </t>
    </r>
  </si>
  <si>
    <t>Government policy on contract disclosure</t>
  </si>
  <si>
    <t xml:space="preserve">http://dpi.gov.gy/contracts/                                             https://gyeiti.org/contracts/ </t>
  </si>
  <si>
    <t>Page 85, 3.5.2</t>
  </si>
  <si>
    <t xml:space="preserve">After public debates regarding oil and gas contracts, the Government of Guyana made petroleum agreements publicly available online on the GYEITI website: http://dpi.gov.gy/contracts/, the GYEITI official website https://gyeiti.org/contracts/ </t>
  </si>
  <si>
    <r>
      <t xml:space="preserve">In the mining sector, the 2018 EITI Report states that the Mining Act (1989) does not prohibit disclosing mineral agreements and licences </t>
    </r>
    <r>
      <rPr>
        <sz val="11"/>
        <color rgb="FF7030A0"/>
        <rFont val="Franklin Gothic Book"/>
        <family val="2"/>
      </rPr>
      <t>but does not clarify whether the government has a policy for or against the publication of mining contracts or licenses</t>
    </r>
    <r>
      <rPr>
        <sz val="11"/>
        <color theme="1"/>
        <rFont val="Franklin Gothic Book"/>
        <family val="2"/>
      </rPr>
      <t xml:space="preserve">. The report states that none of the mining contracts or licenses are available online, and must be requested via public-records request - </t>
    </r>
    <r>
      <rPr>
        <sz val="11"/>
        <color rgb="FF7030A0"/>
        <rFont val="Franklin Gothic Book"/>
        <family val="2"/>
      </rPr>
      <t>it remains unclear whether the MSG has tested this system in practice</t>
    </r>
    <r>
      <rPr>
        <sz val="11"/>
        <color theme="1"/>
        <rFont val="Franklin Gothic Book"/>
        <family val="2"/>
      </rPr>
      <t xml:space="preserve">. In the petroleum sector, </t>
    </r>
    <r>
      <rPr>
        <sz val="11"/>
        <color rgb="FF7030A0"/>
        <rFont val="Franklin Gothic Book"/>
        <family val="2"/>
      </rPr>
      <t>it is not clear whether the government plans to codify contract full and comprehensive disclosure in law, policy or regulation as it does not appear that the government currently has a policy for or against the publication of all petroleum licenses and contracts.</t>
    </r>
  </si>
  <si>
    <t>Could the MSG clarify where the government's policy (for or against) the publication of all licenses and contracts in both the mining and petroleum sectors is publicly accessible?</t>
  </si>
  <si>
    <t>For contracts executed after 1 January 2021: Are contracts texts  including annexes and amendments  fully disclosed?</t>
  </si>
  <si>
    <t>No</t>
  </si>
  <si>
    <r>
      <t xml:space="preserve">There do not appear to have been any new contracts awarded in the mining or oil and gas sector between 1 January and 31 September 2021, </t>
    </r>
    <r>
      <rPr>
        <sz val="11"/>
        <color rgb="FF7030A0"/>
        <rFont val="Franklin Gothic Book"/>
        <family val="2"/>
      </rPr>
      <t>although this is not explicitly stated in either the 2018 EITI Report or in any other publicly accessible GY-EITI documents</t>
    </r>
    <r>
      <rPr>
        <sz val="11"/>
        <color theme="1"/>
        <rFont val="Franklin Gothic Book"/>
        <family val="2"/>
      </rPr>
      <t>.</t>
    </r>
  </si>
  <si>
    <t>Could the MSG clarify whether any new contracts have been concluded in either the mining or petroleum sectors between 1 January and 31 September 2021?</t>
  </si>
  <si>
    <t>For licenses executed after 1 January 2021 Are license texts including annexes and amendments  fully disclosed?</t>
  </si>
  <si>
    <t>It is unclear whether any new licenses were awarded in the mining or oil and gas sector between 1 January and 31 September 2021 and the full text of any such licenses newly awarded are not publicly disclosed, where applicable.</t>
  </si>
  <si>
    <t>Could the MSG clarify whether any new licenses were awarded in either the mining or petroleum sectors between 1 January and 31 September 2021? Could the MSG clarify where the full text of any such licenses is publicly accessible, where applicable?</t>
  </si>
  <si>
    <t>Contract register for mining sector</t>
  </si>
  <si>
    <t>There is no contract register for the mining sector.  The full text of mining licenses does not appear to be publicly dislcosed.</t>
  </si>
  <si>
    <t>Could the MSG describe any efforts it has undertaken to ensure the public disclosure of the full text of mining licenses and contracts and why these are not yet publicly accessible?</t>
  </si>
  <si>
    <t>Contract register for petroleum sector</t>
  </si>
  <si>
    <t>https://dpi.gov.gy/category/contracts/oil-gas/
 gyeiti.org/publications?category=Contracts</t>
  </si>
  <si>
    <r>
      <t>A register of contracts for the petroleum sector can be found at https://dpi.gov.gy/category/contracts/oil-gas/ and https://dpi.gov.gy/category/contracts , with three contracts republished on the GYEITI site (https://www.gyeiti.org/publications?category=Contracts)</t>
    </r>
    <r>
      <rPr>
        <sz val="11"/>
        <rFont val="Franklin Gothic Book"/>
        <family val="2"/>
      </rPr>
      <t xml:space="preserve">. Not all of the documents published on the DPI website are contracts. While Table 49 (pp.85-96) lists 10 oil and gas contracts active as of 2018, </t>
    </r>
    <r>
      <rPr>
        <sz val="11"/>
        <color rgb="FF7030A0"/>
        <rFont val="Franklin Gothic Book"/>
        <family val="2"/>
      </rPr>
      <t>only 3 of these active contracts appear to be publicly accessible.</t>
    </r>
    <r>
      <rPr>
        <sz val="11"/>
        <rFont val="Franklin Gothic Book"/>
        <family val="2"/>
      </rPr>
      <t xml:space="preserve"> In addition, the 3 contracts published online include only the full body of the contract, </t>
    </r>
    <r>
      <rPr>
        <sz val="11"/>
        <color rgb="FF7030A0"/>
        <rFont val="Franklin Gothic Book"/>
        <family val="2"/>
      </rPr>
      <t>not any of the annexes and it remains unclear whether any amendments or riders are associated with each of these petroleum contracts</t>
    </r>
    <r>
      <rPr>
        <sz val="11"/>
        <rFont val="Franklin Gothic Book"/>
        <family val="2"/>
      </rPr>
      <t xml:space="preserve">. </t>
    </r>
    <r>
      <rPr>
        <sz val="11"/>
        <color rgb="FF7030A0"/>
        <rFont val="Franklin Gothic Book"/>
        <family val="2"/>
      </rPr>
      <t>The full text of petroleum licenses does not appear to be publicly disclosed for any of the 10 licenses</t>
    </r>
    <r>
      <rPr>
        <sz val="11"/>
        <color theme="1"/>
        <rFont val="Franklin Gothic Book"/>
        <family val="2"/>
      </rPr>
      <t>.</t>
    </r>
  </si>
  <si>
    <t>Could the MSG explain why only 3 oil and gas contracts have been published to date and why annexes, amendments and riders have not been publicly disclosed, where applicable? Could the MSG describe any efforts it has undertaken to ensure the public disclosure of the full text of petroleum licenses and why these are not yet publicly accessible?</t>
  </si>
  <si>
    <t>Contract register for other sector(s) - add rows if several</t>
  </si>
  <si>
    <t xml:space="preserve">Partially </t>
  </si>
  <si>
    <t>Annex 1.1-1.6 (Mining)  Annex 3.1 &amp; 3.2 (Fisheries) Annex 7 (Forestry)</t>
  </si>
  <si>
    <t>Licenses for fisheries and forestry partially disclosed</t>
  </si>
  <si>
    <t xml:space="preserve">Is there a publicly accessible list of all active exploitation and exploration contracts? </t>
  </si>
  <si>
    <r>
      <rPr>
        <sz val="11"/>
        <color rgb="FF7030A0"/>
        <rFont val="Franklin Gothic Book"/>
        <family val="2"/>
      </rPr>
      <t>There is no evidence that the MSG has prepared or published a comprehensive list of all active exploitation and exploration contracts and licenses either in the mining or oil and gas sector, clearly indicating which has been published (with specific links) and which have not yet been disclosed</t>
    </r>
    <r>
      <rPr>
        <sz val="11"/>
        <color theme="1"/>
        <rFont val="Franklin Gothic Book"/>
        <family val="2"/>
      </rPr>
      <t xml:space="preserve">. </t>
    </r>
  </si>
  <si>
    <t>Could the MSG clarify where a comprehensive list of all active mining and petroleum licenses and contracts is publicly available, which clearly indicates which are publicly disclosed with links to each published document?</t>
  </si>
  <si>
    <t xml:space="preserve">Are there contracts/licenses executed before 1 January 2021, that are publicly disclosed? </t>
  </si>
  <si>
    <r>
      <t xml:space="preserve">All disclosed contracts predate January 2021. </t>
    </r>
    <r>
      <rPr>
        <sz val="11"/>
        <color rgb="FF7030A0"/>
        <rFont val="Franklin Gothic Book"/>
        <family val="2"/>
      </rPr>
      <t>It is unclear whether any new licenses or contracts have been awarded in either mining or petroleum since the start of 2021, although none appear to be publicly accessible</t>
    </r>
    <r>
      <rPr>
        <sz val="11"/>
        <color theme="1"/>
        <rFont val="Franklin Gothic Book"/>
        <family val="2"/>
      </rPr>
      <t xml:space="preserve">. </t>
    </r>
  </si>
  <si>
    <t>Could the MSG clarify whether any new contracts have been concluded in either the mining or petroleum sectors between 1 January and 31 September 2021? Where is the full text of each of these documents publicly disclosed, if applicable?</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</si>
  <si>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</si>
  <si>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</si>
  <si>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</si>
  <si>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 xml:space="preserve">The Secretariat's initial assessment is that Requirement 2.5 has been partly met. The government’s policy on the public disclosure of beneficial ownership of extractive companies is unclear from publicly available sources, even if the 2018 EITI Report provides a cursory overview of relevant laws and regulations, including the definition of beneficial ownership and politically-exposed persons. Guyana appears to only have undertaken beneficial ownership data collection through EITI reporting to date, targeting only material companies included in the scope of reconciliation rather than all companies holding or applying for extractive licenses. The beneficial ownership of only seven of the 59 material companies covered by the 2018 EITI Report has been published to date. While the information requested and disclosed related to such companies includes the minimum data points listed under Requirement 2.5.d and the 2018 EITI Report provides a cursory description of quality assurances requested from reporting companies, there is only a public brief assessment by the MSG of the comprehensiveness of beneficial ownership disclosures by material companies in the 2018 EITI Report, not of the comprehensiveness and reliability of beneficial ownership disclosures from all extractive companies. The 2018 EITI Report provides a list of publicly listed companies within the scope of reconciliation, including the names of stock exchanges where they are listed and links to their stock exchange filings, but it is unclear whether the MSG has confirmed whether each of these companies is a wholly-owned subsidiary of the publicly-listed entity. While the 2018 EITI Report provides the legal ownership of a minority of material companies included in the scope of reporting, legal ownership information of all extractive companies does not yet appear to be publicly available and the Deeds and Commercial Registry Authority (DCRA) does not appear to operate a publicly accessible online company register from which legal ownership information is available.  </t>
  </si>
  <si>
    <t>Government policy on beneficial ownership</t>
  </si>
  <si>
    <t>EITI Report</t>
  </si>
  <si>
    <t>page 95, 3.10</t>
  </si>
  <si>
    <t>Government position not specifically documented but reference to laws, regulations and policies</t>
  </si>
  <si>
    <r>
      <rPr>
        <sz val="11"/>
        <color rgb="FF7030A0"/>
        <rFont val="Franklin Gothic Book"/>
        <family val="2"/>
      </rPr>
      <t>The 2018 EITI Report does not make clear the government's policy on public disclosure of the beneficial ownership of extractive companies. Although not referenced here, t</t>
    </r>
    <r>
      <rPr>
        <sz val="11"/>
        <color theme="1"/>
        <rFont val="Franklin Gothic Book"/>
        <family val="2"/>
      </rPr>
      <t>he Ministry of Natural Resources was reported as of July 2021 as planning a beneficial-ownership registry together with GYEITI. (https://www.kaieteurnewsonline.com/2021/07/09/govt-finally-moving-ahead-with-beneficial-ownership-registry/)</t>
    </r>
  </si>
  <si>
    <t>Could the MSG clarify where the government's policy on public disclosure of the beneficial ownership of extractive companies is publicly accessible?</t>
  </si>
  <si>
    <t>Definition of the term beneficial owner</t>
  </si>
  <si>
    <t>page 96, 3.10.1</t>
  </si>
  <si>
    <t xml:space="preserve">The 2018 EITI Report identifies three laws that provide a clear definition of the term beneficial owner in alignment with Requirement 2.5.f.i, as well as a definition of politically-exposed person. </t>
  </si>
  <si>
    <t>Laws, regulations or policies on beneficial ownership</t>
  </si>
  <si>
    <r>
      <rPr>
        <b/>
        <i/>
        <sz val="11"/>
        <color rgb="FF000000"/>
        <rFont val="Franklin Gothic Book"/>
        <family val="2"/>
      </rPr>
      <t xml:space="preserve">The Anti-Money Laundering and Countering the Financing of Terrorism (Amendment) (No.2) Act (2015)                                                                                                                                                    </t>
    </r>
    <r>
      <rPr>
        <i/>
        <sz val="11"/>
        <color rgb="FF000000"/>
        <rFont val="Franklin Gothic Book"/>
        <family val="2"/>
      </rPr>
      <t xml:space="preserve">http://parliament.gov.gy/publications/acts-of-parliament/anti-money-laundering-and-countering-the-financing-of-terrorism-amendmentac/
</t>
    </r>
    <r>
      <rPr>
        <b/>
        <i/>
        <sz val="11"/>
        <color rgb="FF000000"/>
        <rFont val="Franklin Gothic Book"/>
        <family val="2"/>
      </rPr>
      <t xml:space="preserve">Section 535 of the Companies Act (1998) </t>
    </r>
    <r>
      <rPr>
        <i/>
        <sz val="11"/>
        <color rgb="FF000000"/>
        <rFont val="Franklin Gothic Book"/>
        <family val="2"/>
      </rPr>
      <t xml:space="preserve">                                                                                                                                                                                                                                                               http://www.oas.org/juridico/english/mesicic3_guy_companies.pdf
</t>
    </r>
    <r>
      <rPr>
        <b/>
        <i/>
        <sz val="11"/>
        <color rgb="FF000000"/>
        <rFont val="Franklin Gothic Book"/>
        <family val="2"/>
      </rPr>
      <t xml:space="preserve">AML/CFT Act (2009)                                                                                                                                                                                                                                                 </t>
    </r>
    <r>
      <rPr>
        <i/>
        <sz val="11"/>
        <color rgb="FF000000"/>
        <rFont val="Franklin Gothic Book"/>
        <family val="2"/>
      </rPr>
      <t>https://www.oas.org/juridico/MLA/en/guy/en_guy_Anti_Mon_Laun_Act_2009.pdf</t>
    </r>
  </si>
  <si>
    <t>Thes laws are not always strictly enforced.</t>
  </si>
  <si>
    <t>The 2018 EITI Report states that the Deeds and Commercial Registries Authority must maintain a register of companies, and requires them to declare beneficial ownership. A cusory overview of relevant laws and regulations is provided in the 2018 EITI Report.</t>
  </si>
  <si>
    <t>Is beneficial ownership data requested?</t>
  </si>
  <si>
    <t>Yes, EITI Report</t>
  </si>
  <si>
    <t>page 96, 3.10.2/ Annex 4</t>
  </si>
  <si>
    <t xml:space="preserve">The GGMC Application from requires beneficial ownership disclosure.                                                                                  Deeds and Commercial Registry Authority (DCRA). </t>
  </si>
  <si>
    <r>
      <t xml:space="preserve">The 2018 EITI Report states that beneficial-ownership data was requested from 59 material companies included in the scope of the EITI reconciliation for 2018, including name, nationality, country of residence, and politically exposed-person status. The transparency template notes that GGMC application forms require disclosure, </t>
    </r>
    <r>
      <rPr>
        <sz val="11"/>
        <color rgb="FF7030A0"/>
        <rFont val="Franklin Gothic Book"/>
        <family val="2"/>
      </rPr>
      <t>but does not specify which forms and what information</t>
    </r>
    <r>
      <rPr>
        <sz val="11"/>
        <color theme="1"/>
        <rFont val="Franklin Gothic Book"/>
        <family val="2"/>
      </rPr>
      <t xml:space="preserve">. The report provides a link to the DCRA form, however this form could not be downloaded in three different web browsers, which may be becuase of security issues. </t>
    </r>
    <r>
      <rPr>
        <sz val="11"/>
        <color rgb="FF7030A0"/>
        <rFont val="Franklin Gothic Book"/>
        <family val="2"/>
      </rPr>
      <t>It is also unclear from the 2018 EITI Report and other public documents whether beneficial ownership disclosures have been requested from (a) other non-material mining and petroleum companies outside of the scope of EITI reconciliation and (b) companies applying for mining and petroleum licenses and contracts.</t>
    </r>
  </si>
  <si>
    <t>Could the MSG confirm whether beneficial ownership disclosures have been requested from (a) all mining and petroleum companies irrespective of the materiality of their payments to government and (b) companies applying for mining and petroleum licenses and contracts? Where is such confirmation publicly accessible?</t>
  </si>
  <si>
    <t>Is beneficial ownership data disclosed?</t>
  </si>
  <si>
    <t>Only eight (8) of fifty-nine (59) reporting entities submitted beneficial ownership information</t>
  </si>
  <si>
    <r>
      <t xml:space="preserve">The 2018 EITI Report discloses the beneficial-ownership data it received from 7 of the 59 material companies (it only lists ExxonMobil as the BO of one of the companies), </t>
    </r>
    <r>
      <rPr>
        <sz val="11"/>
        <rFont val="Franklin Gothic Book"/>
        <family val="2"/>
      </rPr>
      <t>and lists the material companies that did not disclose it,</t>
    </r>
    <r>
      <rPr>
        <sz val="11"/>
        <color theme="1"/>
        <rFont val="Franklin Gothic Book"/>
        <family val="2"/>
      </rPr>
      <t xml:space="preserve"> in Annex 4.</t>
    </r>
    <r>
      <rPr>
        <sz val="11"/>
        <color rgb="FF7030A0"/>
        <rFont val="Franklin Gothic Book"/>
        <family val="2"/>
      </rPr>
      <t xml:space="preserve"> However, the beneficial ownership of other companies, including non-material companies, does not appear to be publicly disclosed if it was even requested in the first place</t>
    </r>
    <r>
      <rPr>
        <sz val="11"/>
        <color theme="1"/>
        <rFont val="Franklin Gothic Book"/>
        <family val="2"/>
      </rPr>
      <t xml:space="preserve">. </t>
    </r>
  </si>
  <si>
    <t>Could the MSG clarify whether beneficial ownership information is publicly disclosed for any other mining or petroleum companies beyond the 7 material companies' BO in Annex 4 of the 2018 EITI Report?</t>
  </si>
  <si>
    <t>Is beneficial ownership data disclosed by applicants and bidders?</t>
  </si>
  <si>
    <t>https://dcra.gov.gy</t>
  </si>
  <si>
    <t>It is unclear whether BO data has been requested from all companies applying for mining and petroleum licenses, at least since January 2020. Such information does not appear to be publicly disclosed, if it was even requested in the first place.</t>
  </si>
  <si>
    <t>Could the MSG confirm whether beneficial ownership disclosures have been requested from companies applying for mining and petroleum licenses and contracts? Is such information publicly disclosed if it was even requested in the first place?</t>
  </si>
  <si>
    <t>MSG assessment of disclosures</t>
  </si>
  <si>
    <t>&lt; EITI reporting or systematically disclosed? &gt;</t>
  </si>
  <si>
    <t>The MSG has been working on improving the disclosure of Beneficial Ownership (BO).
A working group has been established that has been executing the BO Roadmap
Link to BO Roadmap:
https://gyeiti.org/beneficial-ownership-disclosure-roadmap-of-the-cooperative-republic-of-guyana/</t>
  </si>
  <si>
    <r>
      <t xml:space="preserve">There is no public evidence that the MSG has assessed public BO disclosures to date. The 2018 EITI Report provides an assessment of the comprehensiveness of BO disclosures from only </t>
    </r>
    <r>
      <rPr>
        <sz val="11"/>
        <color rgb="FF7030A0"/>
        <rFont val="Franklin Gothic Book"/>
        <family val="2"/>
      </rPr>
      <t>material</t>
    </r>
    <r>
      <rPr>
        <sz val="11"/>
        <color theme="1"/>
        <rFont val="Franklin Gothic Book"/>
        <family val="2"/>
      </rPr>
      <t xml:space="preserve"> companies in the scope of reconciliation, </t>
    </r>
    <r>
      <rPr>
        <sz val="11"/>
        <color rgb="FF7030A0"/>
        <rFont val="Franklin Gothic Book"/>
        <family val="2"/>
      </rPr>
      <t>but not of all companies holding or applying for mining and petroleum licenses</t>
    </r>
    <r>
      <rPr>
        <sz val="11"/>
        <color theme="1"/>
        <rFont val="Franklin Gothic Book"/>
        <family val="2"/>
      </rPr>
      <t xml:space="preserve">. </t>
    </r>
  </si>
  <si>
    <t>Could the MSG clarify where its assessment of the comprehensiveness and reliability of BO disclosures to date (from all companies holding or applying for mining and petroleum licenses) is publicly accessible?</t>
  </si>
  <si>
    <t>Quality assurances for data reliability</t>
  </si>
  <si>
    <t>page 96, 3.10.2</t>
  </si>
  <si>
    <r>
      <t xml:space="preserve">Request for information by GYEITI for Beneficial ownership declaration requires:                                                                   </t>
    </r>
    <r>
      <rPr>
        <b/>
        <sz val="11"/>
        <color theme="1"/>
        <rFont val="Franklin Gothic Book"/>
        <family val="2"/>
      </rPr>
      <t>Signed statement of accuracy</t>
    </r>
    <r>
      <rPr>
        <sz val="11"/>
        <color theme="1"/>
        <rFont val="Franklin Gothic Book"/>
        <family val="2"/>
      </rPr>
      <t xml:space="preserve">: a senior official from the company should sign a statement to confirm that the information provided is accurate. </t>
    </r>
  </si>
  <si>
    <t>The MSG has requested signed statements of accuracy from senior company officials, quality assurances that are briefly described in the 2018 EITI Report.</t>
  </si>
  <si>
    <t>Names of stock exchanges for publicly-listed companies</t>
  </si>
  <si>
    <r>
      <rPr>
        <b/>
        <sz val="11"/>
        <color rgb="FF000000"/>
        <rFont val="Franklin Gothic Book"/>
        <family val="2"/>
      </rPr>
      <t>CGX Resources Inc. - CGX Energy Inc - TSX Venture</t>
    </r>
    <r>
      <rPr>
        <sz val="11"/>
        <color rgb="FF000000"/>
        <rFont val="Franklin Gothic Book"/>
        <family val="2"/>
      </rPr>
      <t xml:space="preserve"> https://www.sedar.com/DisplayProfile.do?lang=EN&amp;issuerType=03&amp;issuerNo=00008921
</t>
    </r>
    <r>
      <rPr>
        <b/>
        <sz val="11"/>
        <color rgb="FF000000"/>
        <rFont val="Franklin Gothic Book"/>
        <family val="2"/>
      </rPr>
      <t xml:space="preserve">Repsol Exploration Guyana - Repsol SA - Luxembourg Stock Exchange
</t>
    </r>
    <r>
      <rPr>
        <sz val="11"/>
        <color rgb="FF000000"/>
        <rFont val="Franklin Gothic Book"/>
        <family val="2"/>
      </rPr>
      <t xml:space="preserve">https://www.repsol.com/imagenes/global/es/cuentas-anuales-informe-auditoria-consolidados-2018_tcm13-147658.pdf
</t>
    </r>
    <r>
      <rPr>
        <b/>
        <sz val="11"/>
        <color rgb="FF000000"/>
        <rFont val="Franklin Gothic Book"/>
        <family val="2"/>
      </rPr>
      <t>Esso Exploration &amp; Production Guyana Ltd - ExxonMobil Corporation - American Stock Exchange</t>
    </r>
    <r>
      <rPr>
        <sz val="11"/>
        <color rgb="FF000000"/>
        <rFont val="Franklin Gothic Book"/>
        <family val="2"/>
      </rPr>
      <t xml:space="preserve">
https://www.sec.gov/cgi-bin/browse-edgar?type=&amp;dateb=&amp;action=getcompany&amp;CIK=34088
</t>
    </r>
    <r>
      <rPr>
        <b/>
        <sz val="11"/>
        <color rgb="FF000000"/>
        <rFont val="Franklin Gothic Book"/>
        <family val="2"/>
      </rPr>
      <t>Ratio Guyana Ltd. -Ratio Petroleum Energy-Limited Partnership – TESA</t>
    </r>
    <r>
      <rPr>
        <sz val="11"/>
        <color rgb="FF000000"/>
        <rFont val="Franklin Gothic Book"/>
        <family val="2"/>
      </rPr>
      <t xml:space="preserve">
https://www.tase.co.il/he/market_data/security/1139864/major_data
</t>
    </r>
    <r>
      <rPr>
        <b/>
        <sz val="11"/>
        <color rgb="FF000000"/>
        <rFont val="Franklin Gothic Book"/>
        <family val="2"/>
      </rPr>
      <t>ON Energy Inc. - CGX Energy Inc. - TSX Venture Exchange</t>
    </r>
    <r>
      <rPr>
        <sz val="11"/>
        <color rgb="FF000000"/>
        <rFont val="Franklin Gothic Book"/>
        <family val="2"/>
      </rPr>
      <t xml:space="preserve">
https://www.sedar.com/DisplayProfile.do?lang=EN&amp;issuerType=03&amp;issuerNo=00008921</t>
    </r>
  </si>
  <si>
    <t>Annex 5</t>
  </si>
  <si>
    <t xml:space="preserve">The stock exchanges on which publicly-listed companies are traded are included in Annex 5 of the 2018 EITI report along with links to filings. </t>
  </si>
  <si>
    <t xml:space="preserve">Could the MSG confirm whether it has assessed whether all extractive companies categorised as publicly-listed entities are in fact wholly-owned (100%) subsidiaries of publicly listed entities? </t>
  </si>
  <si>
    <t>Is information on legal owners disclosed?</t>
  </si>
  <si>
    <t>Annex 5: gyeiti.org/s/GYEITI-Report-FY-2018-Annexes.pdf</t>
  </si>
  <si>
    <r>
      <t xml:space="preserve">Legal ownership of </t>
    </r>
    <r>
      <rPr>
        <sz val="11"/>
        <color rgb="FF7030A0"/>
        <rFont val="Franklin Gothic Book"/>
        <family val="2"/>
      </rPr>
      <t xml:space="preserve">only a minority of </t>
    </r>
    <r>
      <rPr>
        <sz val="11"/>
        <color theme="1"/>
        <rFont val="Franklin Gothic Book"/>
        <family val="2"/>
      </rPr>
      <t xml:space="preserve">the 59 material extractive companies included in the scope of reconciliation is disclosed in Annex 5 of the 2018 EITI Report. </t>
    </r>
    <r>
      <rPr>
        <sz val="11"/>
        <color rgb="FF7030A0"/>
        <rFont val="Franklin Gothic Book"/>
        <family val="2"/>
      </rPr>
      <t>However, legal ownership information of other extractive companies, including those considered non-material for EITI reporting, does not appear to be publicly accessible</t>
    </r>
    <r>
      <rPr>
        <sz val="11"/>
        <color theme="1"/>
        <rFont val="Franklin Gothic Book"/>
        <family val="2"/>
      </rPr>
      <t xml:space="preserve">. </t>
    </r>
    <r>
      <rPr>
        <sz val="11"/>
        <color rgb="FF7030A0"/>
        <rFont val="Franklin Gothic Book"/>
        <family val="2"/>
      </rPr>
      <t>The Deeds and Commercial Registry Authority (DCRA) does not appear to operate a publicly accessible online company register from which legal ownership information is available</t>
    </r>
    <r>
      <rPr>
        <sz val="11"/>
        <color theme="1"/>
        <rFont val="Franklin Gothic Book"/>
        <family val="2"/>
      </rPr>
      <t xml:space="preserve">. </t>
    </r>
  </si>
  <si>
    <t>Could the MSG clarify where legal ownership (shareholder) information on all extractive companies is publicly accessible?</t>
  </si>
  <si>
    <t>Company register (legal ownership registry)</t>
  </si>
  <si>
    <t>The Deeds and Commercial Registries Authority is responsible for maintaining a register of companies in which it keeps the name of any legal entity that is incorporated in accordance with section 470 of the Companies Act (1998). The authority published a declaration on beneficial ownership to be completed by companies: https://dcra.gov.gy/application-forms/</t>
  </si>
  <si>
    <t xml:space="preserve">he Deeds and Commercial Registry Authority (DCRA) does not appear to operate a publicly accessible online company register from which legal ownership information is available. </t>
  </si>
  <si>
    <t>Beneficial ownership registry</t>
  </si>
  <si>
    <t>Annex 4:
gyeiti.org/s/GYEITI-Report-FY-2018-Annexes.pdf</t>
  </si>
  <si>
    <t>There does not appear to be a public BO register in operation in Guyana to date.</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</si>
  <si>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</si>
  <si>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</si>
  <si>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</si>
  <si>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Partly met</t>
  </si>
  <si>
    <r>
      <t xml:space="preserve">The Secretariat's preliminary assessment is that Guyana has </t>
    </r>
    <r>
      <rPr>
        <b/>
        <sz val="11"/>
        <color theme="1"/>
        <rFont val="Franklin Gothic Book"/>
        <family val="2"/>
      </rPr>
      <t>partly met</t>
    </r>
    <r>
      <rPr>
        <sz val="11"/>
        <color theme="1"/>
        <rFont val="Franklin Gothic Book"/>
        <family val="2"/>
      </rPr>
      <t xml:space="preserve"> Requirement 2.6. The 2018 EITI Report and the Validation template on Transparency categorise NICIL and GGB as material SOEs for EITI reporting purposes, although the basis for this assessment remains unclear based on Guyana EITI Reports and MSG meeting minutes. The report provides a cursory description of NICIL and GGB's statutory requirements to transfer a share of revenues to government, but do not clarify the statutory rules related to the transfer of funds from the state to the SOEs, the SOEs' ability to retain earnings, reinvest in their operations or raise third-party (debt or equity) financing. The report provides a list of state participations in the mining sector, although the comprehensiveness of this list remains unclear given that the government failed to report any state participations, which were only reported by material companies included in the scope of reporting. The terms attached to these state participations in mining companies remain unclear from public documents. The report does not refer to the MSG's assessment of any loans or loan guarantees provided either by the state, or the two material SOEs, to any extractive companies operating in Guyana. None of the encouraged aspects of Requirement 2.6, such as the rules and practices related to SOEs' corporate governance, are described either in the 2018 EITI Report or other public sources referenced by the MSG for this Validation.</t>
    </r>
  </si>
  <si>
    <t>Is Requirement 2.6 applicable in the period under review?</t>
  </si>
  <si>
    <t>There are 2 State Owned Companies (NICIL and GGB) and which is included in the EITI reconciliation scope as collector and as payer. Reporting companies in the mining and oil and gas sectors did not report state participation. IA's research identified some State shareholdings in the mining sector.</t>
  </si>
  <si>
    <t xml:space="preserve">The 2018 EITI Report includes two government entities in the scope of reconciliation: NICIL and GGB. Requirement 2.6 appears to be applicable in the mining sector, not in oil and gas. 
NICIL is described as a state-owned company that holds all of the government's equity in all types of companies in the 2018 EITI Report, while the GGB is only referred to as a Government Board in the EITI Report, without further explaining why it should be categorised as a SOE. While the MSG includes these two entities as SOEs in this template and included both in the scope of reconciliation, the basis for the MSG’s decision to include both as material SOEs remains unclear based on publicly available documents. 
- The 2018 EITI Report includes NICIL as a material SOE, although the materiality of revenues collected by NICIL and NICIL’s payments to government in 2018 remain unclear given that NICIL did not submit a reporting template. Publicly available information indicates that NICIL holds government equity in companies operating in all sectors, which would imply that the equity it holds in two mining companies (Bosai Minerals Group Guyana and BCGI) may not represent the primary area of NICIL’s activity. Nonetheless, the MSG’s decision to include NICIL in the scope of reporting implies that Requirement 2.6 is applicable. 
- The 2018 EITI Report includes GGB as a material SOE, given that it collected 15% of the government’s total extractive revenues in 2018 (p.11). While GGB collects royalties and withholding tax from gold producers and dealers, it is unclear whether it represents a SOE rather than a conventional government entity given that it remains unclear whether GGB is incorporated as a corporate entity. 
- Finally, the 2018 EITI Report lists two mining companies in which the state (implied as NICIL) holds minority equity interests: Bosai Minerals Group Guyana (30%) and BCGI (10%). 
</t>
  </si>
  <si>
    <t>Could the MSG clarify its rationale for considering NICIL and GGB as SOEs for the purposes of EITI reporting when NICIL's primary area of activity does not appear to be in the extractive industries and when GGB's legal status (e.g. whether or not it is incorporated as a company, rather than being considered a conventional government entity) remains unclear? Where are the MSG's decisions on the existence and materiality of SOEs for EITI reporting purposes publicly documented?</t>
  </si>
  <si>
    <t>Applicability</t>
  </si>
  <si>
    <t>Does the government report how it participates in the extractive sector?</t>
  </si>
  <si>
    <t>Partially, EITI Reporting</t>
  </si>
  <si>
    <t xml:space="preserve">Page 86, 3.6 </t>
  </si>
  <si>
    <t>For both the mining sector and the oil &amp; gas sector, reporting entities did not report state participation in the extractives sector however research by the IA identified government shareholding in the mining sector as outlined on Page 87, Table 50.</t>
  </si>
  <si>
    <r>
      <t xml:space="preserve">As above, </t>
    </r>
    <r>
      <rPr>
        <sz val="11"/>
        <color rgb="FF7030A0"/>
        <rFont val="Franklin Gothic Book"/>
        <family val="2"/>
      </rPr>
      <t>the description of NICIL and GGB does not clarify the reasons why the MSG would consider them to constitute SOEs for EITI reporting purposes. It is a concern that government entities did not report the full list of equity participations held (directly or indirectly) by the state in mining, oil and gas companies</t>
    </r>
    <r>
      <rPr>
        <sz val="11"/>
        <color theme="1"/>
        <rFont val="Franklin Gothic Book"/>
        <family val="2"/>
      </rPr>
      <t xml:space="preserve">. While there appears to be state participation only in the mining sector, not oil and gas, </t>
    </r>
    <r>
      <rPr>
        <sz val="11"/>
        <color rgb="FF7030A0"/>
        <rFont val="Franklin Gothic Book"/>
        <family val="2"/>
      </rPr>
      <t>the EITI Report does not provide a comprehensive overview of the ways in which the state participates in the mining, oil and gas sectors, having left it to government reporting entities to disclose such information (with significant gaps in reporting by government entities that raises questions over the comprehensiveness of information on state participation in the EITI Report)</t>
    </r>
    <r>
      <rPr>
        <sz val="11"/>
        <color theme="1"/>
        <rFont val="Franklin Gothic Book"/>
        <family val="2"/>
      </rPr>
      <t xml:space="preserve">. </t>
    </r>
  </si>
  <si>
    <t>Could the MSG clarify where comprehensive information on the way in which the government participates in the extractive industries is publicly disclosed?</t>
  </si>
  <si>
    <t>Statutory financial relations</t>
  </si>
  <si>
    <t>Where are the statutory rules regarding SOEs' financial relations with government described?</t>
  </si>
  <si>
    <t>NICIL is responsible however did not provied completed templates for the preparation of the report</t>
  </si>
  <si>
    <r>
      <t xml:space="preserve">The 2018 EITI Report’s description of NICIL and GGB (p.50) does not describe the statutory rules related to its financial relations with government. However, the report’s section on ‘Revenue allocation’ (p.93) provides some, </t>
    </r>
    <r>
      <rPr>
        <sz val="11"/>
        <color rgb="FF7030A0"/>
        <rFont val="Franklin Gothic Book"/>
        <family val="2"/>
      </rPr>
      <t>but not all</t>
    </r>
    <r>
      <rPr>
        <sz val="11"/>
        <color theme="1"/>
        <rFont val="Franklin Gothic Book"/>
        <family val="2"/>
      </rPr>
      <t xml:space="preserve">, required information on the statutory financial relations between NICIL and GGB on the one hand and the state on the other. </t>
    </r>
  </si>
  <si>
    <t>Where are the statutory rules regarding SOEs' entitlements to transfers from government described?</t>
  </si>
  <si>
    <t>Section 3.7.3 on page 93</t>
  </si>
  <si>
    <r>
      <rPr>
        <sz val="11"/>
        <color rgb="FF7030A0"/>
        <rFont val="Franklin Gothic Book"/>
        <family val="2"/>
      </rPr>
      <t>The 2018 EITI Report does not describe the statutory entitlement of either NICIL or GGB to receive any transfers from the state</t>
    </r>
    <r>
      <rPr>
        <sz val="11"/>
        <color theme="1"/>
        <rFont val="Franklin Gothic Book"/>
        <family val="2"/>
      </rPr>
      <t>, although it does refer to GGB"s 'self financing' status since October 2017, which may imply that GGB is not entitled to any transfers from the government.</t>
    </r>
  </si>
  <si>
    <t>Could the MSG clarify whether either NICIL or GGB are entitled to receive transfers from the state, and where such information might be publicly disclosed?</t>
  </si>
  <si>
    <t>Where are the statutory rules regarding SOEs' distribution of profits described?</t>
  </si>
  <si>
    <t>https://ggb.gov.gy/annual-reports/</t>
  </si>
  <si>
    <r>
      <t xml:space="preserve">The 2018 EITI Report’s section on ‘Revenue allocation’ (p.93) notes the state’s entitlement to dividends from its equity interest in NICIL in accordance with section 26 of the Companies Act (1991). However, </t>
    </r>
    <r>
      <rPr>
        <sz val="11"/>
        <color rgb="FF7030A0"/>
        <rFont val="Franklin Gothic Book"/>
        <family val="2"/>
      </rPr>
      <t xml:space="preserve">NICIL’s ability to decide on the value of dividends distributed to shareholders such as the state are not further described in the report. </t>
    </r>
    <r>
      <rPr>
        <sz val="11"/>
        <color theme="1"/>
        <rFont val="Franklin Gothic Book"/>
        <family val="2"/>
      </rPr>
      <t>The report describes GGB's entitlement to collect royalties and withholding tax from gold sold and its entitlement to retain 0.5% commission (administrative fee) to finance its operations (p.93).</t>
    </r>
  </si>
  <si>
    <t>Could the MSG clarify whether  NICIL is entitled to decide on the level of dividends to government, and where this information may be publicly disclosed?</t>
  </si>
  <si>
    <t>Where are the statutory rules regarding SOEs' ability to retain earnings described?</t>
  </si>
  <si>
    <r>
      <t xml:space="preserve">The report describes GGB's entitlement to collect royalties and withholding tax from gold sold and its entitlement to retain 0.5% commission to finance its operations (p.93). </t>
    </r>
    <r>
      <rPr>
        <sz val="11"/>
        <color rgb="FF7030A0"/>
        <rFont val="Franklin Gothic Book"/>
        <family val="2"/>
      </rPr>
      <t>There is no information in the 2018 EITI Report on NICIL's ability to retain earnings.</t>
    </r>
  </si>
  <si>
    <t>Could the MSG clarify whether  NICIL is entitled to retain earnings, and where this information may be publicly disclosed?</t>
  </si>
  <si>
    <t>Where are the statutory rules regarding SOEs' reinvestments described?</t>
  </si>
  <si>
    <t>There is no information in the 2018 EITI Report on either GGB or NICIL's ability to reinvest in their respective operations.</t>
  </si>
  <si>
    <t>Could the MSG clarify whether either NICIL or GGB are entitled to reinvest in their operations, and where such information might be publicly disclosed?</t>
  </si>
  <si>
    <t>Where are the statutory rules regarding SOEs' third-party financing described?</t>
  </si>
  <si>
    <t>Not disclosed</t>
  </si>
  <si>
    <t>There is no information in the 2018 EITI Report on either GGB or NICIL's ability to raise third-party financing (either debt or equity).</t>
  </si>
  <si>
    <t>Could the MSG clarify whether either NICIL or GGB are entitled to raise (either debt or equity) third party financing, and where such information might be publicly disclosed?</t>
  </si>
  <si>
    <t>Financial relations in practice</t>
  </si>
  <si>
    <t>References to state-owned enterprises portals or company website(s), for example as stated in the Report (Add rows if several SOEs)</t>
  </si>
  <si>
    <t>Yes, EITI Reporting</t>
  </si>
  <si>
    <t>https://ggb.gov.gy                         https://nis.org.gy/</t>
  </si>
  <si>
    <r>
      <t>The EITI Report references publication of the GGB financial statements and provides a link to the GGB website. While links are provided to the NICIL website,</t>
    </r>
    <r>
      <rPr>
        <sz val="11"/>
        <color rgb="FF7030A0"/>
        <rFont val="Franklin Gothic Book"/>
        <family val="2"/>
      </rPr>
      <t xml:space="preserve"> the NICIL website is not currently operational</t>
    </r>
    <r>
      <rPr>
        <sz val="11"/>
        <color theme="1"/>
        <rFont val="Franklin Gothic Book"/>
        <family val="2"/>
      </rPr>
      <t xml:space="preserve">. </t>
    </r>
    <r>
      <rPr>
        <sz val="11"/>
        <color rgb="FF7030A0"/>
        <rFont val="Franklin Gothic Book"/>
        <family val="2"/>
      </rPr>
      <t>It is unclear why the MSG is referencing the NIS website here, since the National Insurance Scheme does not seem to constitute a SOE</t>
    </r>
    <r>
      <rPr>
        <sz val="11"/>
        <color theme="1"/>
        <rFont val="Franklin Gothic Book"/>
        <family val="2"/>
      </rPr>
      <t>.</t>
    </r>
  </si>
  <si>
    <t>References to state-owned enterprises or company Audited Financial Statement (Add rows if several SOEs)</t>
  </si>
  <si>
    <t>Section 1.4</t>
  </si>
  <si>
    <r>
      <t xml:space="preserve">The 2018 EITI Report states that GGB provided copies of their audited financial statements for 2018 (p.20), which are accessible on the GGB website (https://ggb.gov.gy/annual-reports/). </t>
    </r>
    <r>
      <rPr>
        <sz val="11"/>
        <color rgb="FF7030A0"/>
        <rFont val="Franklin Gothic Book"/>
        <family val="2"/>
      </rPr>
      <t>The report states that NICIL did not provide copies of their audited financial statements for 2018 to the IA</t>
    </r>
    <r>
      <rPr>
        <sz val="11"/>
        <color theme="1"/>
        <rFont val="Franklin Gothic Book"/>
        <family val="2"/>
      </rPr>
      <t xml:space="preserve">. </t>
    </r>
  </si>
  <si>
    <t>Could the MSG clarify whether NICIL's audited financial statements for 2018 are publicly accessible, and, if not, where information on the value of its dividends to government, retained earnings, reinvestments and third-party financing (both debt and equity) may be publicly accessible?</t>
  </si>
  <si>
    <t>State ownership</t>
  </si>
  <si>
    <r>
      <t xml:space="preserve">Where is information on state and SOE </t>
    </r>
    <r>
      <rPr>
        <b/>
        <sz val="11"/>
        <color theme="1"/>
        <rFont val="Franklin Gothic Book"/>
        <family val="2"/>
      </rPr>
      <t>equity</t>
    </r>
    <r>
      <rPr>
        <sz val="11"/>
        <color theme="1"/>
        <rFont val="Franklin Gothic Book"/>
        <family val="2"/>
      </rPr>
      <t xml:space="preserve"> in extractive companies publicly disclosed?</t>
    </r>
  </si>
  <si>
    <t>Page 86, 3.6</t>
  </si>
  <si>
    <r>
      <t xml:space="preserve">The 2018 EITI Report confirms that the state owns 100% of NICIL’s equity, </t>
    </r>
    <r>
      <rPr>
        <sz val="11"/>
        <color rgb="FF7030A0"/>
        <rFont val="Franklin Gothic Book"/>
        <family val="2"/>
      </rPr>
      <t>but does not confirm the shareholding structure of GGB (nor whether GGB is incorporated as a company)</t>
    </r>
    <r>
      <rPr>
        <sz val="11"/>
        <color theme="1"/>
        <rFont val="Franklin Gothic Book"/>
        <family val="2"/>
      </rPr>
      <t xml:space="preserve">. 
The 2018 EITI Report provides a list of two mining companies in which the government (through NICIL) owns minority equity interests, </t>
    </r>
    <r>
      <rPr>
        <sz val="11"/>
        <color rgb="FF7030A0"/>
        <rFont val="Franklin Gothic Book"/>
        <family val="2"/>
      </rPr>
      <t>although the report raises concerns over the comprehensiveness of these disclosures of government equity in extractive companies given that government entities did not disclose this information, which was only collected from material companies included in the scope of reporting. Therefore, the comprehensiveness of the list of state participations in the 2018 EITI Report is unclear</t>
    </r>
    <r>
      <rPr>
        <sz val="11"/>
        <color theme="1"/>
        <rFont val="Franklin Gothic Book"/>
        <family val="2"/>
      </rPr>
      <t xml:space="preserve">.  </t>
    </r>
  </si>
  <si>
    <t>Could the MSG confirm whether the list of state equity interests in the mining, oil and gas sectors provided in the 2018 EITI Report is comprehensive of all state participations in the extractive industries in 2018?</t>
  </si>
  <si>
    <t>Where is information on the terms attached to state and SOE equity in extractive companies publicly disclosed?</t>
  </si>
  <si>
    <r>
      <rPr>
        <sz val="11"/>
        <color rgb="FF7030A0"/>
        <rFont val="Franklin Gothic Book"/>
        <family val="2"/>
      </rPr>
      <t>The terms attached to state and SOE equity in NICIL, GGB and the two minority participations held in mining companies are not described in the 2018 EITI Report nor in other publicly available documents referenced by the MSG for this Validation</t>
    </r>
    <r>
      <rPr>
        <sz val="11"/>
        <color theme="1"/>
        <rFont val="Franklin Gothic Book"/>
        <family val="2"/>
      </rPr>
      <t xml:space="preserve">. </t>
    </r>
  </si>
  <si>
    <t>Could the MSG confirm where a description of the terms attached to state equity interests in the mining sector (as provided in the 2018 EITI Report) are publicly accessible?</t>
  </si>
  <si>
    <t>Where is information on state and SOE participating interests in extractive projects publicly disclosed?</t>
  </si>
  <si>
    <r>
      <t xml:space="preserve">There is no reference to any state participating interests (held either by the government directly or through SOEs) held in (unincorporated) extractive projects either in mining or in oil and gas. </t>
    </r>
    <r>
      <rPr>
        <sz val="11"/>
        <color rgb="FF7030A0"/>
        <rFont val="Franklin Gothic Book"/>
        <family val="2"/>
      </rPr>
      <t>The information provided by the MSG in this row thus appears to be erroneous as this refers to state participations in mining companies (i.e. equity interests)</t>
    </r>
    <r>
      <rPr>
        <sz val="11"/>
        <color theme="1"/>
        <rFont val="Franklin Gothic Book"/>
        <family val="2"/>
      </rPr>
      <t xml:space="preserve">. </t>
    </r>
  </si>
  <si>
    <t xml:space="preserve">Could the MSG confirm whether the state, or SOEs, hold any participating interests in mining, oil and gas projects, and where this information may be publicly disclosed? </t>
  </si>
  <si>
    <t>Where is information on the terms attached to state and SOE participating interests in extractive projects publicly disclosed?</t>
  </si>
  <si>
    <t>N/A</t>
  </si>
  <si>
    <t>Loans and guarantees</t>
  </si>
  <si>
    <t>Where are loans and loan guarantees from the state to extractive companies and projects disclosed?</t>
  </si>
  <si>
    <t>The 2018 EITI Report does not refer to any loans or loan guarantees provided by the state directly to extractive companies.</t>
  </si>
  <si>
    <t>Could the MSG confirm whether the state had any outstanding loans or loan guarantees to extractive companies in 2018?</t>
  </si>
  <si>
    <t>Where are loans and loan guarantees from SOEs to extractive companies and projects disclosed?</t>
  </si>
  <si>
    <t>The 2018 EITI Report does not refer to any loans or loan guarantees provided by SOEs to extractive companies.</t>
  </si>
  <si>
    <t>Could the MSG confirm whether SOEs had any outstanding loans or loan guarantees to extractive companies in 2018?</t>
  </si>
  <si>
    <t>Corporate governance</t>
  </si>
  <si>
    <t>Where is corporate governance information on SOEs publicly disclosed?</t>
  </si>
  <si>
    <t>There is no reference to the corporate governance of SOEs either in the 2018 EITI Report or in any other publicly available sources referenced by the MSG for this Validation.</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</si>
  <si>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</si>
  <si>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</si>
  <si>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</si>
  <si>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Fully met</t>
  </si>
  <si>
    <r>
      <t xml:space="preserve">Guyana’s 2018 EITI Report provides an overview of significant exploration activities, in both mining and oil and gas. Overviews of the mining, oil and gas sectors have been disclosed through EITI reporting as well as through systematic disclosures on government websites. The 2018 Report also includes information on reserves and extractive commodities with significant economic potentials. Although the report includes information about the history of artisanal and small-scale mining in the country, it does not address future plans and developments for this sector in the country. While information about the oil and gas sector is more limited in EITI reporting, it briefly describes exploration activities and the assigned blocks. Therefore, the Secretariat's preliminary assessment is that Requirement 3.1 is </t>
    </r>
    <r>
      <rPr>
        <b/>
        <sz val="11"/>
        <color theme="1"/>
        <rFont val="Franklin Gothic Book"/>
        <family val="2"/>
      </rPr>
      <t>fully met</t>
    </r>
    <r>
      <rPr>
        <sz val="11"/>
        <color theme="1"/>
        <rFont val="Franklin Gothic Book"/>
        <family val="2"/>
      </rPr>
      <t xml:space="preserve">. </t>
    </r>
  </si>
  <si>
    <t>Overview of the extractive industries</t>
  </si>
  <si>
    <r>
      <rPr>
        <b/>
        <i/>
        <sz val="11"/>
        <color rgb="FF000000"/>
        <rFont val="Franklin Gothic Book"/>
        <family val="2"/>
      </rPr>
      <t xml:space="preserve">Guyana Lands and Survey Commission (GLSC) - Resource Map  </t>
    </r>
    <r>
      <rPr>
        <i/>
        <sz val="11"/>
        <color rgb="FF000000"/>
        <rFont val="Franklin Gothic Book"/>
        <family val="2"/>
      </rPr>
      <t xml:space="preserve">                           https://glsc.gov.gy/services/maps/                                          </t>
    </r>
    <r>
      <rPr>
        <b/>
        <i/>
        <sz val="11"/>
        <color rgb="FF000000"/>
        <rFont val="Franklin Gothic Book"/>
        <family val="2"/>
      </rPr>
      <t xml:space="preserve">                            Guyana Geology and Mines Commission (GGMC) - Mineral Exploration Map</t>
    </r>
    <r>
      <rPr>
        <i/>
        <sz val="11"/>
        <color rgb="FF000000"/>
        <rFont val="Franklin Gothic Book"/>
        <family val="2"/>
      </rPr>
      <t xml:space="preserve"> https://ggmc.gov.gy/sites/default/files/services/files/2-MINERAL%20OCCURRENCE%20MAP%20OF%20GUYANA.PDF                                                                                 </t>
    </r>
    <r>
      <rPr>
        <b/>
        <i/>
        <sz val="11"/>
        <color rgb="FF000000"/>
        <rFont val="Franklin Gothic Book"/>
        <family val="2"/>
      </rPr>
      <t>Main Alternative Minerals and Geological Maps</t>
    </r>
    <r>
      <rPr>
        <i/>
        <sz val="11"/>
        <color rgb="FF000000"/>
        <rFont val="Franklin Gothic Book"/>
        <family val="2"/>
      </rPr>
      <t xml:space="preserve"> https://ggmc.gov.gy/ggmc_web/web/sites/default/files/news/attachments/minerals_of_guyana_p1_rickford_vieira_09092014_2.pdf
https://ggmc.gov.gy/ggmc_web/web/sites/default/files/news/attachments/minerals_of_guyana_p2_rickford_vieira_09092014_2.pdf
https://ggmc.gov.gy/ggmc_web/web/sites/default/files/news/attachments/minerals_of_guyana_p3_rickford_vieira_09092014_2.pdf                                      </t>
    </r>
    <r>
      <rPr>
        <b/>
        <i/>
        <sz val="11"/>
        <color rgb="FF000000"/>
        <rFont val="Franklin Gothic Book"/>
        <family val="2"/>
      </rPr>
      <t xml:space="preserve">                                Petroleum </t>
    </r>
    <r>
      <rPr>
        <i/>
        <sz val="11"/>
        <color rgb="FF000000"/>
        <rFont val="Franklin Gothic Book"/>
        <family val="2"/>
      </rPr>
      <t xml:space="preserve">                                            https://www.ggmc.gov.gy/services/all/petroleum                                                                                                                                                           </t>
    </r>
    <r>
      <rPr>
        <b/>
        <i/>
        <sz val="11"/>
        <color rgb="FF000000"/>
        <rFont val="Franklin Gothic Book"/>
        <family val="2"/>
      </rPr>
      <t>Draft National Mineral Sector Policy Framework and Strategic Plan 2019-2029</t>
    </r>
    <r>
      <rPr>
        <i/>
        <sz val="11"/>
        <color rgb="FF000000"/>
        <rFont val="Franklin Gothic Book"/>
        <family val="2"/>
      </rPr>
      <t xml:space="preserve"> - https://nre.gov.gy/wp-content/uploads/2018/10/National-Mineral-Sector-Policy-Framework-and-Actions-2019-2029.pdf</t>
    </r>
  </si>
  <si>
    <t>Page 27, 3.1</t>
  </si>
  <si>
    <t>The 2018 EITI Report provides a good overview of exploration activities. For the mining sector, the Report describes the geological distribution in the country, subdivisions, characteristics of mining districts, and their location. This information is systematically disclosed, and it can be accessed through the GGMC portal. In the case of gold, bauxite and diamonds, information about the history, active mines and projects is also included. Information about additional minerals and gems such as copper, iron, quartz or jasper is briefly described and disclosed through the GGMC website. 
The 2018 Report includes information about the ten-year strategic development plan for Guyana's mineral sector, covering the period 2019-2029. This report from the Ministry of Natural Resources is systematically disclosed on its website. Information about gold and bauxite reserves is disclosed on company websites. 
Information regarding history, exploitation mechanisms, and international conventions applicable to ASM is included. However, government action plans in this sector are briefly described and the Report does not provide information about future developments or the potential of small-scale mining in the country. 
For the oil and gas sector, Guyana’s 2018 EITI Report provides limited information of exploration activities in the country. The document describes the geological characteristics of the two petroleum basins in the country, and the previous and current oil exploration projects. This information is systematically disclosed and can be accessed through the GGMC portal</t>
  </si>
  <si>
    <t>Overview of key companies in the extractive industries</t>
  </si>
  <si>
    <t>https://oilnow.gy/profiles/companies/whos-who-in-the-oil-and-gas-sector-in-guyana/                               
gyeiti.org/reports-blog/guyana-second-eiti-report
https://miningweek.ggmc.gy/</t>
  </si>
  <si>
    <t xml:space="preserve">Page 34, 3.3.1 (c)                                Page 41, 3.1.2 (c) </t>
  </si>
  <si>
    <t xml:space="preserve">This systematic disclosure references Oilnow which is an online Oil and Gas Magazine </t>
  </si>
  <si>
    <r>
      <t xml:space="preserve">Guyana’s Report includes the main exploration and prospective activities for 12 mining projects, as well as information about the companies managing these projects. However, the Report does not provide further information about why these projects were considered the most relevant ones by the MSG. Additionally, information about main explorations in mining is not systematically disclosed and instead, references to the companies' websites are provided.
</t>
    </r>
    <r>
      <rPr>
        <sz val="11"/>
        <color rgb="FF7030A0"/>
        <rFont val="Franklin Gothic Book"/>
        <family val="2"/>
      </rPr>
      <t xml:space="preserve">. </t>
    </r>
    <r>
      <rPr>
        <sz val="11"/>
        <color theme="1"/>
        <rFont val="Franklin Gothic Book"/>
        <family val="2"/>
      </rPr>
      <t xml:space="preserve">
Regarding the oil and gas sector, the Report briefly describes the main companies with exploration activities, as well as their assigned exploration blocks. The list of companies and licenses is disclosed and can be accessed through the local news portal. However, the EITI Report does not include information about future developments in this sector.</t>
    </r>
  </si>
  <si>
    <t>Overview of significant exploration activities</t>
  </si>
  <si>
    <r>
      <rPr>
        <b/>
        <sz val="11"/>
        <color rgb="FF000000"/>
        <rFont val="Franklin Gothic Book"/>
        <family val="2"/>
      </rPr>
      <t>Guyana Geology and Mines Commission (GGMC) - Mineral Exploration Map</t>
    </r>
    <r>
      <rPr>
        <sz val="11"/>
        <color rgb="FF000000"/>
        <rFont val="Franklin Gothic Book"/>
        <family val="2"/>
      </rPr>
      <t xml:space="preserve"> https://ggmc.gov.gy/sites/default/files/services/files/2-MINERAL%20OCCURRENCE%20MAP%20OF%20GUYANA.PDF                                              </t>
    </r>
    <r>
      <rPr>
        <b/>
        <sz val="11"/>
        <color rgb="FF000000"/>
        <rFont val="Franklin Gothic Book"/>
        <family val="2"/>
      </rPr>
      <t xml:space="preserve">GGMC Petroleum Exploration and Production Licenses - Map
https://finance.gov.gy/monthly-reports/   </t>
    </r>
    <r>
      <rPr>
        <sz val="11"/>
        <color rgb="FF000000"/>
        <rFont val="Franklin Gothic Book"/>
        <family val="2"/>
      </rPr>
      <t xml:space="preserve">        
https://miningweek.ggmc.gy/                                           https://oilnow.gy/profiles/companies/whos-who-in-the-oil-and-gas-sector-in-guyana/                                                                                                                                                                                                                                    </t>
    </r>
  </si>
  <si>
    <t>Page 44, 3.1.2 (d)</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</si>
  <si>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</si>
  <si>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</si>
  <si>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</si>
  <si>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r>
      <t xml:space="preserve">There was no oil and gas production or exports in 2018. Total production volumes and values of mineral commodities are disclosed in the 2018 EITI Report, disaggregated by commodity, by region and by company. While aggregate production volumes for extractive commodities are systematically disclosed through the Bank of Guyana website, production values are not. </t>
    </r>
    <r>
      <rPr>
        <sz val="11"/>
        <color rgb="FF7030A0"/>
        <rFont val="Franklin Gothic Book"/>
        <family val="2"/>
      </rPr>
      <t>However, production values provided in the 2018 EITI Report do not include information about artisanal mining production</t>
    </r>
    <r>
      <rPr>
        <sz val="11"/>
        <rFont val="Franklin Gothic Book"/>
        <family val="2"/>
      </rPr>
      <t>, although these were not considered to give rise to material revenues to government.</t>
    </r>
    <r>
      <rPr>
        <sz val="11"/>
        <color theme="1"/>
        <rFont val="Franklin Gothic Book"/>
        <family val="2"/>
      </rPr>
      <t xml:space="preserve"> Thus, the Secretariat's preliminary assessment is that Requirement 3.2 is</t>
    </r>
    <r>
      <rPr>
        <b/>
        <sz val="11"/>
        <color theme="1"/>
        <rFont val="Franklin Gothic Book"/>
        <family val="2"/>
      </rPr>
      <t xml:space="preserve"> fully met</t>
    </r>
    <r>
      <rPr>
        <sz val="11"/>
        <color theme="1"/>
        <rFont val="Franklin Gothic Book"/>
        <family val="2"/>
      </rPr>
      <t>, but not yet exceeded.</t>
    </r>
  </si>
  <si>
    <t>Is Requirement 3.2 applicable in the period under review?</t>
  </si>
  <si>
    <t>There are production data in the ining sector to be reported</t>
  </si>
  <si>
    <t>(Harmonised System Codes)</t>
  </si>
  <si>
    <t>Disclosure of production volumes</t>
  </si>
  <si>
    <t>EITI Reporting and  Systematically disclosed</t>
  </si>
  <si>
    <r>
      <rPr>
        <b/>
        <i/>
        <sz val="11"/>
        <color rgb="FF000000"/>
        <rFont val="Franklin Gothic Book"/>
        <family val="2"/>
      </rPr>
      <t xml:space="preserve">Bank of Guyana Annual Report                                                                  </t>
    </r>
    <r>
      <rPr>
        <i/>
        <sz val="11"/>
        <color rgb="FF000000"/>
        <rFont val="Franklin Gothic Book"/>
        <family val="2"/>
      </rPr>
      <t>https://www.bankofguyana.org.gy/bog/images/research/Reports/ANNREP2018.pdf</t>
    </r>
  </si>
  <si>
    <t>Page 99, 3.12/ Annex 8.1, 8.2 &amp; 8.3</t>
  </si>
  <si>
    <t xml:space="preserve">Data on production volumes came from two sources; Bank of Guyana Annual Report and the GMMC Mines Division Annual Report.  Variances identified between these two sources is outlined on Page 99, table 53 of the GYEITI Report </t>
  </si>
  <si>
    <r>
      <t xml:space="preserve">For the year under review, the oil and gas sector did not report any value production and only the mining sector is being considered for Guyana’s Validation. However, the start of oil production in December 2019 means that Requirement 3.2 will be applicable for EITI Reports covering 2020 onwards. 
Total production volumes by commodity have been disclosed for the mining sector through the 2018 EITI Report, with the information disaggregated by region. Total production volumes of mining commodities are systematically disclosed through the Bank of Guyana and the GGMC Annual Reports. The EITI Report also includes information about different methods of production estimates used by different government agencies reporting production volumes for minerals. 
The EITI Report briefly refers to different methods for calculating production volumes, used by GGMC and the BoG. However, the Report does not include further detail about these calculation methodologies and their reliability. The report does not include estimates about ASM mining production. </t>
    </r>
    <r>
      <rPr>
        <sz val="11"/>
        <color rgb="FF7030A0"/>
        <rFont val="Franklin Gothic Book"/>
        <family val="2"/>
      </rPr>
      <t xml:space="preserve"> </t>
    </r>
  </si>
  <si>
    <t>Disclosure of production values</t>
  </si>
  <si>
    <t>https://www.gyeiti.org/reports-blog/guyana-second-eiti-report</t>
  </si>
  <si>
    <t>The determination of production values for minerals was based on different criteria as outlined for each item below</t>
  </si>
  <si>
    <t xml:space="preserve">Total production volumes and the value of production by commodity have been disclosed for the mining sector through the 2018 EITI Report, and the information is disaggregated by region. Production values are calculated differently from the GGMC and the Bank of Guyana. This calculation present differences for Gold and Stones commodities. </t>
  </si>
  <si>
    <t>Crude oil (2709), volume</t>
  </si>
  <si>
    <t>Sm3</t>
  </si>
  <si>
    <t>GGMC's Petroleum Division confirmed there was no oil and gas production during fiscal 2018</t>
  </si>
  <si>
    <t>USD</t>
  </si>
  <si>
    <t>Natural gas (2711), volume</t>
  </si>
  <si>
    <t>Sm3 o.e.</t>
  </si>
  <si>
    <t>Gold (7108), volume</t>
  </si>
  <si>
    <t>oz</t>
  </si>
  <si>
    <t>Page 99, 3.12.1</t>
  </si>
  <si>
    <t>Production volumes based on GGMC, Mines Division annual review report, 2018</t>
  </si>
  <si>
    <t xml:space="preserve">Volumes of gold production are disclosed systematically and calculated differently according to the government agency. There are differences in the production values, due to differences in the methods used for its calculation. Information is disaggregated by region. The EITI, GGMC and BoG Reports does not include the calculation method for production volumes. </t>
  </si>
  <si>
    <t>160.80 GYD Billion</t>
  </si>
  <si>
    <t>0.77 USD Billion</t>
  </si>
  <si>
    <t>Value estimated at the average unit price of exported production in 2018 (as of Section 3.13.1 of GYEITI report) for an annual average exchange rate of 208 GYD/USD</t>
  </si>
  <si>
    <t xml:space="preserve">Values are included in the EITI Report, and they are based on calculations from the export data. However, this information is not systematically disclosed. </t>
  </si>
  <si>
    <t>Silver (7106), volume</t>
  </si>
  <si>
    <t>Coal (2701), volume</t>
  </si>
  <si>
    <t>Tonnes</t>
  </si>
  <si>
    <t>Copper (2603), volume</t>
  </si>
  <si>
    <t xml:space="preserve">Diamonds (7102), volume </t>
  </si>
  <si>
    <t>Mt. Cts.</t>
  </si>
  <si>
    <t xml:space="preserve">Volumes of diamond production are disclosed systematically and the Information is disaggregated by region. The EITI, GGMC and BoG Reports does not include the calculation method for production volumes. </t>
  </si>
  <si>
    <t>2.33 GYD Billion</t>
  </si>
  <si>
    <t>0.01 USD Billion</t>
  </si>
  <si>
    <t>Bauxite (2833), volume</t>
  </si>
  <si>
    <t xml:space="preserve">Volumes of bauxite production are disclosed systematically and the information is disaggregated by region. The EITI, GGMC and BoG Reports does not include the calculation method for production volumes. </t>
  </si>
  <si>
    <t>26.41 GYD Billion</t>
  </si>
  <si>
    <t>0.13 USD Billion</t>
  </si>
  <si>
    <t>Stones, volume</t>
  </si>
  <si>
    <t xml:space="preserve">Volumes of stone production are disclosed systematically and the information is disaggregated by region and company. The EITI, GGMC and BoG Reports does not include the calculation method for production volumes. There are considerable differences in production values between the GGMA and the BoG Reports. </t>
  </si>
  <si>
    <t>5.15 GYD Billion</t>
  </si>
  <si>
    <t>0.02 USD Billion</t>
  </si>
  <si>
    <t>Value estimated at the average price of the prior year 2017</t>
  </si>
  <si>
    <t xml:space="preserve">Values are included in the EITI Report, and they are based on price calculations from 2017. This information is not systematically disclosed. </t>
  </si>
  <si>
    <t>Sand and Loam (2505), volume</t>
  </si>
  <si>
    <t>19.36 GYD Billion</t>
  </si>
  <si>
    <t>0.09 USD Billion</t>
  </si>
  <si>
    <t>Timber products, volume</t>
  </si>
  <si>
    <r>
      <t>m</t>
    </r>
    <r>
      <rPr>
        <i/>
        <vertAlign val="superscript"/>
        <sz val="11"/>
        <color rgb="FF000000"/>
        <rFont val="Franklin Gothic Book"/>
        <family val="2"/>
      </rPr>
      <t>3</t>
    </r>
  </si>
  <si>
    <t>Page 102, 3.12.3</t>
  </si>
  <si>
    <t>Production volumes based on Forest Sector Information Report, annual review 2018, GFC.</t>
  </si>
  <si>
    <t>23.72 GYD Billion</t>
  </si>
  <si>
    <t>0.11 USD Billion</t>
  </si>
  <si>
    <t>Value estimated based on the average export price as disclosed in 2018 GFC’ annual report.</t>
  </si>
  <si>
    <t>Non-timber forest products, volume</t>
  </si>
  <si>
    <t>Pieces</t>
  </si>
  <si>
    <t xml:space="preserve">Not Available </t>
  </si>
  <si>
    <t>Fisheries, volume</t>
  </si>
  <si>
    <t>Metric Tons</t>
  </si>
  <si>
    <t>Based on reporting templates of the Department of Fisheries under the Ministry of Agriculture</t>
  </si>
  <si>
    <t>25.96 GYD Billion</t>
  </si>
  <si>
    <t>0.12 USD Billion</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</si>
  <si>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</si>
  <si>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</si>
  <si>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</si>
  <si>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r>
      <t xml:space="preserve">There was no oil and gas production or exports in 2018. For the mining sector, total export volumes and values are disclosed in the 2018 EITI Report disaggregated by commodity, </t>
    </r>
    <r>
      <rPr>
        <sz val="11"/>
        <color rgb="FF7030A0"/>
        <rFont val="Franklin Gothic Book"/>
        <family val="2"/>
      </rPr>
      <t>but not by state, region of origin, company or project</t>
    </r>
    <r>
      <rPr>
        <sz val="11"/>
        <color theme="1"/>
        <rFont val="Franklin Gothic Book"/>
        <family val="2"/>
      </rPr>
      <t>. Extractive commodity export volumes and values are systematically disclosed by GGMC and the Bank of Guyana. The methods and sources for calculating export information are not described in the 2018 EITI Report. The report does not include information about artisanal mining exports. Thus, the Secretariat's preliminary assessment is that Requirement 3.3 is</t>
    </r>
    <r>
      <rPr>
        <b/>
        <sz val="11"/>
        <color theme="1"/>
        <rFont val="Franklin Gothic Book"/>
        <family val="2"/>
      </rPr>
      <t xml:space="preserve"> fully met.</t>
    </r>
  </si>
  <si>
    <t>Is Requirement 3.3 applicable in the period under review?</t>
  </si>
  <si>
    <t>Disclosure of export volumes</t>
  </si>
  <si>
    <t>EITI reporting and Systematic Disclosure</t>
  </si>
  <si>
    <r>
      <t xml:space="preserve">GYEITI Report: Page 105, Table 66/ Annex 12.1,12.2,12.3
</t>
    </r>
    <r>
      <rPr>
        <i/>
        <sz val="11"/>
        <color rgb="FFFF0000"/>
        <rFont val="Franklin Gothic Book"/>
        <family val="2"/>
      </rPr>
      <t>Page 107-108, Table 72</t>
    </r>
  </si>
  <si>
    <t>Forestry data systematically disclosed in Guyana Forestry Commission - Forest Sector Annual Information Report</t>
  </si>
  <si>
    <t xml:space="preserve">For the mining sector, total export volumes of all extractive commodities produced in 2018 have been disclosed through EITI reporting. However, this information is not disaggregated by state, region of origin, company or project. 
Information about export volumes for Gold, bauxite and diamonds is systematically disclosed by GGMC and the Bank of Guyana.  However, neither the methods and sources for calculating export volumes and values, nor the reliability for such calculations are included in the EITI Report. 
The report does not include information about ASM export or any attempt from the MSG to disclose this information. </t>
  </si>
  <si>
    <t>Disclosure of export values</t>
  </si>
  <si>
    <t>Page 105, Table 66/ Annex 12.1,12.2,12.3</t>
  </si>
  <si>
    <r>
      <t xml:space="preserve">Export values for extractive commodities exported in 2018 are disclosed through the 2018 EITI Report, and they are calculated based on 2017 and 2018 US Dollar value. </t>
    </r>
    <r>
      <rPr>
        <sz val="11"/>
        <color rgb="FF7030A0"/>
        <rFont val="Franklin Gothic Book"/>
        <family val="2"/>
      </rPr>
      <t xml:space="preserve">However, this information is not systematically disclosed. </t>
    </r>
  </si>
  <si>
    <t>Data provided by GGMC</t>
  </si>
  <si>
    <r>
      <t xml:space="preserve">For gold, total export volumes and the value of exports have been disclosed. </t>
    </r>
    <r>
      <rPr>
        <sz val="11"/>
        <color rgb="FF7030A0"/>
        <rFont val="Franklin Gothic Book"/>
        <family val="2"/>
      </rPr>
      <t xml:space="preserve">However, this information is not disaggregated by state, region of origin, company or project. </t>
    </r>
    <r>
      <rPr>
        <sz val="11"/>
        <rFont val="Franklin Gothic Book"/>
        <family val="2"/>
      </rPr>
      <t>Information about the export value of gold is calculated based on the 2017 and 2018 US Dollar value.</t>
    </r>
    <r>
      <rPr>
        <sz val="11"/>
        <color rgb="FF7030A0"/>
        <rFont val="Franklin Gothic Book"/>
        <family val="2"/>
      </rPr>
      <t xml:space="preserve"> Regarding the methods and sources for calculating gold export information, these are not included in the Report.</t>
    </r>
  </si>
  <si>
    <t>159.49 GYD Billion</t>
  </si>
  <si>
    <t>0.76 USD Billion</t>
  </si>
  <si>
    <t xml:space="preserve">Exchange rate 2018 - GYD 208 to US$1.00 </t>
  </si>
  <si>
    <r>
      <t xml:space="preserve">For diamonds, total export volumes and the value of exports have been systematically disclosed. </t>
    </r>
    <r>
      <rPr>
        <sz val="11"/>
        <color rgb="FF7030A0"/>
        <rFont val="Franklin Gothic Book"/>
        <family val="2"/>
      </rPr>
      <t xml:space="preserve">However, this information is not disaggregated by state, region of origin, company or project. </t>
    </r>
    <r>
      <rPr>
        <sz val="11"/>
        <rFont val="Franklin Gothic Book"/>
        <family val="2"/>
      </rPr>
      <t>Information about the export value of gold is calculated based on the 2017 and 2018 US Dollar value.</t>
    </r>
    <r>
      <rPr>
        <sz val="11"/>
        <color rgb="FF7030A0"/>
        <rFont val="Franklin Gothic Book"/>
        <family val="2"/>
      </rPr>
      <t xml:space="preserve"> Regarding the methods and sources for calculating gold export information, these are not included in the Report.</t>
    </r>
  </si>
  <si>
    <t>2.56 GYD Billion</t>
  </si>
  <si>
    <r>
      <t xml:space="preserve">For bauxite, total export volumes and the value of exports have been systematically disclosed. </t>
    </r>
    <r>
      <rPr>
        <sz val="11"/>
        <color rgb="FF7030A0"/>
        <rFont val="Franklin Gothic Book"/>
        <family val="2"/>
      </rPr>
      <t xml:space="preserve">However, this information is not disaggregated by state, region of origin, company or project. </t>
    </r>
    <r>
      <rPr>
        <sz val="11"/>
        <rFont val="Franklin Gothic Book"/>
        <family val="2"/>
      </rPr>
      <t>Information about the export value of gold is calculated based on the 2017 and 2018 US Dollar value.</t>
    </r>
    <r>
      <rPr>
        <sz val="11"/>
        <color rgb="FF7030A0"/>
        <rFont val="Franklin Gothic Book"/>
        <family val="2"/>
      </rPr>
      <t xml:space="preserve"> Regarding the methods and sources for calculating gold export information, these are not included in the Report.</t>
    </r>
  </si>
  <si>
    <t>26.67 GYD Billion</t>
  </si>
  <si>
    <t>Sand  (2505), volume</t>
  </si>
  <si>
    <t>0.38 GYD Billion</t>
  </si>
  <si>
    <t>Timber and Plywood, volume</t>
  </si>
  <si>
    <t>Page 107-108, Table 72</t>
  </si>
  <si>
    <r>
      <rPr>
        <b/>
        <sz val="11"/>
        <color theme="1"/>
        <rFont val="Franklin Gothic Book"/>
        <family val="2"/>
      </rPr>
      <t xml:space="preserve">Guyana Forestry Commission – Forest sector Information Report – Annual Review 2018.  </t>
    </r>
    <r>
      <rPr>
        <sz val="11"/>
        <color theme="1"/>
        <rFont val="Franklin Gothic Book"/>
        <family val="2"/>
      </rPr>
      <t xml:space="preserve">                                                                                         https://forestry.gov.gy/wp-content/uploads/2019/09/Forest-Sector-Information-Report-2018.pdf</t>
    </r>
  </si>
  <si>
    <t>7.73 GYD Billion</t>
  </si>
  <si>
    <t>Other (than Plywood) Value added, volume</t>
  </si>
  <si>
    <t>0.10 GYD Billion</t>
  </si>
  <si>
    <t>Fuelwood, volume</t>
  </si>
  <si>
    <t>0.05 GYD Billion</t>
  </si>
  <si>
    <t>Other products, volume</t>
  </si>
  <si>
    <t>0.00 GYD Billion</t>
  </si>
  <si>
    <t>Page 110, Table 78</t>
  </si>
  <si>
    <t>Annual Report provided by Department of Fisheries</t>
  </si>
  <si>
    <t>Fisheries, value</t>
  </si>
  <si>
    <t>16.26 GYD Billion</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</si>
  <si>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</si>
  <si>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</si>
  <si>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</si>
  <si>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r>
      <t xml:space="preserve">The Secretariat's preliminary assessment is that Requirement 4.1 is </t>
    </r>
    <r>
      <rPr>
        <b/>
        <sz val="11"/>
        <color theme="1"/>
        <rFont val="Franklin Gothic Book"/>
        <family val="2"/>
      </rPr>
      <t>partly met</t>
    </r>
    <r>
      <rPr>
        <sz val="11"/>
        <color theme="1"/>
        <rFont val="Franklin Gothic Book"/>
        <family val="2"/>
      </rPr>
      <t xml:space="preserve">. While the 2018 EITI Report provides an explanation for the scope of the reconciliation, including the materiality of revenue streams and companies, there are significant concerns over the comprehensiveness of the agreed scope in light of the lack of full government disclosure of total revenues from the extractive industries, concerns over weaknesses in government record-keeping and the exclusion of signature bonus from the scope of reconciliation without explanation. The 2018 EITI Report is transparent about concerns that material payments to government from extractive companies may have been excluded from the scope of reconciliation. Nonetheless, material revenue streams and companies are listed and described in the report. Two thirds of material companies and a third of material government entities did not participate in EITI reporting. However, while the report contains the IA’s assessment that the reconciliation was not comprehensive, it does not provide an assessment of the materiality of payments from individual non-reporting companies or to non-reporting government entities given taxpayer confidentiality constraints hindering the GRA’s disclosure of individual taxpayers’ payments. While the Validation template provides a final reconciliation coverage figure (66.8%), there is significant stakeholder scepticism about this figure given concerns over the comprehensiveness of the government’s revenue disclosures. Therefore, the objective of comprehensive disclosures of company payments and government revenues from oil, gas and mining as the basis for a detailed public understanding of the contribution of the extractive industries to government revenues is far from being fulfilled. </t>
    </r>
  </si>
  <si>
    <t>Does the government fully disclose extractive sector revenues by revenue stream?</t>
  </si>
  <si>
    <t>Page 135-137 Table 95</t>
  </si>
  <si>
    <r>
      <t xml:space="preserve">Revenue disclosed by revenue stream by: Guyana Revenue Authority, Guyana Geology and Mines Commission, Guyana Gold Board, Ministry of Finance, Environmental Protection Agency.                                                     </t>
    </r>
    <r>
      <rPr>
        <b/>
        <sz val="11"/>
        <color theme="1"/>
        <rFont val="Franklin Gothic Book"/>
        <family val="2"/>
      </rPr>
      <t>Revenue not disclosed (no templates submitted) by</t>
    </r>
    <r>
      <rPr>
        <sz val="11"/>
        <color theme="1"/>
        <rFont val="Franklin Gothic Book"/>
        <family val="2"/>
      </rPr>
      <t>: National Insurance Scheme and National Industrial and Commercial Investments Limited</t>
    </r>
  </si>
  <si>
    <r>
      <t xml:space="preserve">The government does not fully disclose total extractive revenues by individual revenue stream, given that the data in Table 95 of the 2018 EITI Report relates to government extractive revenues that have been reconciled, </t>
    </r>
    <r>
      <rPr>
        <sz val="11"/>
        <color rgb="FF7030A0"/>
        <rFont val="Franklin Gothic Book"/>
        <family val="2"/>
      </rPr>
      <t>not total government revenues from all companies irrespective of the materiality of their payments to government. 
The GRA has not disclosed figures for the capital gains tax, individual income tax, tributors tax, individual property tax, transfer tax, and penalties. GGMC did not disclose sample fees and smelt fees. The Ministry of Finance did not disclose dividends, revenues from share disposal, sale of the state's share of production or other significant revenues. Two government entities (the National Insurance Scheme and National Industrial and Commercial Investments) did not participate in EITI reporting. 
The GRA was unable to disclose total government tax revenues from the extractive industries because 41 of 59 material companies refused to sign the taxpayer confidentiality waiver required for GRA to disclose data disaggregated by taxpayer (p.144)</t>
    </r>
    <r>
      <rPr>
        <sz val="11"/>
        <rFont val="Franklin Gothic Book"/>
        <family val="2"/>
      </rPr>
      <t xml:space="preserve">. </t>
    </r>
  </si>
  <si>
    <t>Could the MSG clarify where full govenrment disclosures of all revenues from the extractive industries, including those from non-material companies excluded from the reconciliation, is publicly available for 2018?</t>
  </si>
  <si>
    <t>Are MSG decisions on the materiality threshold for revenue streams publicly available?</t>
  </si>
  <si>
    <t>Page 124, 4.1.1 Direct payments, Table 86</t>
  </si>
  <si>
    <t>The GYEITI MSG agreed to include in the reconciliation scope a number of payment flows without applying any materiality threshold</t>
  </si>
  <si>
    <r>
      <t xml:space="preserve">The 2018 EITI Report states that all government revenues from the extractive industries were included in the scope of reconciliation with a materiality threshold of zero (p.124). However, the report (pp.40,59) only refers to ExxonMobil's payment of a USD 18 million bonus to the government in 2016, </t>
    </r>
    <r>
      <rPr>
        <sz val="11"/>
        <color rgb="FF7030A0"/>
        <rFont val="Franklin Gothic Book"/>
        <family val="2"/>
      </rPr>
      <t>but it is unclear whether the MSG has assessed the existence of any revenues under signature bonus in 2018</t>
    </r>
    <r>
      <rPr>
        <sz val="11"/>
        <color theme="1"/>
        <rFont val="Franklin Gothic Book"/>
        <family val="2"/>
      </rPr>
      <t>. A stakeholder confirmed that no revenue was received in the form of bonus payments in 2018.</t>
    </r>
  </si>
  <si>
    <t>Could the MSG confirm that all government revenues from the extractive industries were indeed included in the scope of the EITI reconciliation for 2018, with no exceptions? Could the MSG confirm whether it considered signature bonus in its consideration of the materiality of extractive revenues in 2018? On what basis was signature bonus excluded from the scope of reconciliation in the 2018 EITI Report?</t>
  </si>
  <si>
    <t>Are MSG decisions on materiality thresholds for companies publicly available?</t>
  </si>
  <si>
    <t>Page 127,  4.2.1 Mining Companies                                    4.2.2 Oil and Gas Companies</t>
  </si>
  <si>
    <t>Twenty-two (22) mining companies making payments exceeding a materiality threshold of GYD 60 million in fiscal 2018.                                                                                                                                                                                      Seven (7) companies holding large scale licenses without applying a materiality threshold.                                                                                                                                                                                                                                                Seven (7) mining companies included in the reconciliation scope of GYEITI 2017 report and not included in previous seven (7).                                                                                                                                                                                Top thirteen (13) mining entities making payments to GRA for fiscal 2018 (7 already pick up in scope above).                                                                                                                                                                                                                                                                                                  Top five (5) gold dealers for fiscal 2018.                                                                                                   All petroleum companies (12) holding a license in fiscal 2018.</t>
  </si>
  <si>
    <r>
      <t xml:space="preserve">The 2018 EITI Report presents the MSG’s materiality decisions related to companies (pp.127-130). For oil and gas, all 12 companies holding licenses were included in the scope of reconciliation with a materiality threshold of zero. For mining, the MSG selected a total of 47 material companies based on an assessment of their total payments to the various extractive revenue-collecting government entities. A threshold of GYD 60 million in aggregate payments to GGB, GGMC and MoF was set in order to select 22 material mining companies. In addition, seven companies holding large-scale mining licenses were included with a materiality threshold of zero. An additional seven mining companies were added for consistency in reconciliation coverage with the 2017 EITI Report, even if their payments were below the GYD 60 million materiality threshold. Another six companies were added based on the GRA’s confirmation that their tax payments to GRA were material (implied as tax payments above the GYD 60 million threshold, although this is not explicitly stated). Finally, another five gold dealer companies were added to the scope based on their payments to GGB being considered material (implied as above the GYD 60 million materiality threshold, although this is not explicitly stated). 
</t>
    </r>
    <r>
      <rPr>
        <sz val="11"/>
        <color rgb="FF7030A0"/>
        <rFont val="Franklin Gothic Book"/>
        <family val="2"/>
      </rPr>
      <t>The 2018 EITI Report (p.167) raises concerns over the comprehensiveness of this scoping however, noting that the lack of integration of the GRA and GGMC reporting systems means that there are “</t>
    </r>
    <r>
      <rPr>
        <i/>
        <sz val="11"/>
        <color rgb="FF7030A0"/>
        <rFont val="Franklin Gothic Book"/>
        <family val="2"/>
      </rPr>
      <t>no assurance that the statement of GRA's revenues included payments included revenues comprehensively from active license holders operating in the extractive sector or any assurance that revenues not related to the extractive sector have been excluded</t>
    </r>
    <r>
      <rPr>
        <sz val="11"/>
        <color rgb="FF7030A0"/>
        <rFont val="Franklin Gothic Book"/>
        <family val="2"/>
      </rPr>
      <t>.” It is therefore possible that the MSG’s determination of materiality of payments may have omitted taxpayers operating in the extractive sector and which make material payments to the Government. 
The IA echoed these concerns in consultations, noting that it had concerns that some extractive companies making material payments to government may have been excluded from the scope of reconciliation. It noted that GRA had been asked to undertake the scoping of material companies but that it had not been able to do so. While the IA had offered to sign a non-disclosure agreement in order to access GRA tax data for the purposes of determining the scope of the reconciliation for 2018, this proposal had not been taken forward given opposition from the government.</t>
    </r>
  </si>
  <si>
    <t>Could the MSG clarify whether it is confident that all extractive companies making material payments to government in 2018 have been included in the scope of reconciliation for 2018, and on what basis it has confidence of the comprehensiveness of its materiality decisions related to companies?</t>
  </si>
  <si>
    <t>Are the revenue streams considered material are publicly listed and described?</t>
  </si>
  <si>
    <t>Listing included on page 124, Table 86 and descriptions of streams included in 3.2 Legal and Institutional Framework</t>
  </si>
  <si>
    <t>Table 86 (p.124) in the 2018 EITI Report lists material revenue streams by name and Tables 29 and 32 (pp.52-55,58-60) provide descriptions of each revenue flow.</t>
  </si>
  <si>
    <t>Have the revenue streams listed in Requirement 4.1.c been considered? Where the MSG has agreed to exclude certain revenue streams from the scope of EITI disclosures, are the rationale for their exclusion, and their values, clearly documented?</t>
  </si>
  <si>
    <t>Revenue streams in 4.1 c  considered and in order to avoid any omissions of payment flows that may be significant, the GYEITI MSG decided to include a separate line entitled “Other significant payments flows” in the reporting template for extractive companies to report any significant payments exceeding GYD 1,000,000. This may include any payment flow which is not shown in the reporting templates.</t>
  </si>
  <si>
    <r>
      <t xml:space="preserve">Revenue streams listed in Requirement 4.1.c are included in the scope of reconciliation </t>
    </r>
    <r>
      <rPr>
        <sz val="11"/>
        <color rgb="FF7030A0"/>
        <rFont val="Franklin Gothic Book"/>
        <family val="2"/>
      </rPr>
      <t xml:space="preserve">with the exception of signature bonus, for which there are no reasons offered for the omission. </t>
    </r>
    <r>
      <rPr>
        <sz val="11"/>
        <rFont val="Franklin Gothic Book"/>
        <family val="2"/>
      </rPr>
      <t xml:space="preserve">The report (pp.40,59) only refers to ExxonMobil's payment of a USD 18 million bonus to the government in 2016, </t>
    </r>
    <r>
      <rPr>
        <sz val="11"/>
        <color rgb="FF7030A0"/>
        <rFont val="Franklin Gothic Book"/>
        <family val="2"/>
      </rPr>
      <t>but it is unclear whether the MSG has assessed the existence of any revenues under signature bonus in 2018.</t>
    </r>
  </si>
  <si>
    <t>Could the MSG confirm whether it considered signature bonus in its consideration of the materiality of extractive revenues in 2018? On what basis was signature bonus excluded from the scope of reconciliation in the 2018 EITI Report?</t>
  </si>
  <si>
    <t>Has the MSG identified the companies making material payments?</t>
  </si>
  <si>
    <t>Page 127, 4.2.1 Mining Companies                                    4.2.2 Oil and Gas Companies</t>
  </si>
  <si>
    <t>A total of fifty-nine (59) companies identified</t>
  </si>
  <si>
    <t>The 2018 EITI Report identifies the 59 material extractive companies included in the scope of reconciliation.</t>
  </si>
  <si>
    <t>Have all material companies fully reported all payments in accordance with the materiality definition?</t>
  </si>
  <si>
    <t>Page 145, 5.3 Unreconciled Discrepancies (c) Reporting templates not submitted by the extractive entities</t>
  </si>
  <si>
    <t>The extractive entities were reluctant to submit reporting templates because of security concerns if personal data would be disclosed. As a result forty-one (41) extractive entities did not submit their reporting templates. Eighteen (18) extractive entities submitted reporting templates.</t>
  </si>
  <si>
    <r>
      <t xml:space="preserve">The 2018 EITI Report states that </t>
    </r>
    <r>
      <rPr>
        <sz val="11"/>
        <color rgb="FF7030A0"/>
        <rFont val="Franklin Gothic Book"/>
        <family val="2"/>
      </rPr>
      <t>only 18 of the 59 material companies submitted reporting templates</t>
    </r>
    <r>
      <rPr>
        <sz val="11"/>
        <color theme="1"/>
        <rFont val="Franklin Gothic Book"/>
        <family val="2"/>
      </rPr>
      <t>. Annex 9.1 provides a list of the companies that did and that did not report to the EITI for 2018. A stakeholder suggested that dropping the requirement to disclose the physical addresses of beneficial or legal owners could result in more material companies submitting reporting templates.</t>
    </r>
  </si>
  <si>
    <t>Could the MSG clarify what efforts were exerted both by the MSG as well as government and industry to ensure comprehensive EITI reporting from all companies included in the scope of reconciliation?</t>
  </si>
  <si>
    <t>Has the MSG identified the government entities receiving material revenues?</t>
  </si>
  <si>
    <t>Page 131, Government Agencies, Table 93</t>
  </si>
  <si>
    <r>
      <rPr>
        <b/>
        <sz val="11"/>
        <color theme="1"/>
        <rFont val="Franklin Gothic Book"/>
        <family val="2"/>
      </rPr>
      <t>Seven (7)</t>
    </r>
    <r>
      <rPr>
        <sz val="11"/>
        <color theme="1"/>
        <rFont val="Franklin Gothic Book"/>
        <family val="2"/>
      </rPr>
      <t xml:space="preserve"> agencies in reconciliation scope receiving material payments.                                    </t>
    </r>
    <r>
      <rPr>
        <b/>
        <sz val="11"/>
        <color theme="1"/>
        <rFont val="Franklin Gothic Book"/>
        <family val="2"/>
      </rPr>
      <t xml:space="preserve">Two (2) </t>
    </r>
    <r>
      <rPr>
        <sz val="11"/>
        <color theme="1"/>
        <rFont val="Franklin Gothic Book"/>
        <family val="2"/>
      </rPr>
      <t xml:space="preserve">agencies to unilaterally disclose.                                                                                                                                                      Additionally GGB to declare all transfers that it made to GGMC and to GRA; and NICIL to declare transfers that it made to MoF. </t>
    </r>
  </si>
  <si>
    <t xml:space="preserve">Table 83 of the 2018 EITI Report identifies the seven material government entities included in the scope of the reconciliation. </t>
  </si>
  <si>
    <t>Have all material government entities fully reported all receipts in accordance with the materiality definition?</t>
  </si>
  <si>
    <t>Page 144, 5.3 Unreconciled Receipts (a) reporting templates not submitted by Government Agencies.               Annex 9.2 Data submission and reliability for Government Agencies.</t>
  </si>
  <si>
    <r>
      <rPr>
        <b/>
        <sz val="11"/>
        <color theme="1"/>
        <rFont val="Franklin Gothic Book"/>
        <family val="2"/>
      </rPr>
      <t>Reporting templates were not submitted by:</t>
    </r>
    <r>
      <rPr>
        <sz val="11"/>
        <color theme="1"/>
        <rFont val="Franklin Gothic Book"/>
        <family val="2"/>
      </rPr>
      <t xml:space="preserve">                   National Insurance Scheme (NIS)                                      National Industrial and Commercial Investments Ltd. (NICIL)</t>
    </r>
  </si>
  <si>
    <t xml:space="preserve">The 2018 EITI Report confirms that two of the seven material government entities did not report (NIS and NICIL). Annex 9.2 provides the names of government entities that did and that did not report. While Table 113 in the 2018 EITI Report refers to two other government entities that did not submit reporting templates (MoF and GRA), the Secretariat understands that this refers to their submission of full reporting for all material companies as the report (p.18) states that the MoF reported revenues from only two companies while the GRA reported revenues from only 11 companies that had signed their taxpayer confidentiality waivers.  
</t>
  </si>
  <si>
    <t>Could the MSG clarify what efforts were exerted both by the MSG as well as government to ensure comprehensive EITI reporting from all government entities included in the scope of reconciliation?</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</si>
  <si>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</si>
  <si>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Page 158, 6.2 Unilateral Disclosure of revenue streams, Table 127</t>
  </si>
  <si>
    <r>
      <rPr>
        <b/>
        <sz val="11"/>
        <color theme="1"/>
        <rFont val="Franklin Gothic Book"/>
        <family val="2"/>
      </rPr>
      <t>Revenues were not disclosed by:</t>
    </r>
    <r>
      <rPr>
        <sz val="11"/>
        <color theme="1"/>
        <rFont val="Franklin Gothic Book"/>
        <family val="2"/>
      </rPr>
      <t xml:space="preserve">                      National Insurance Scheme (NIS) and National Industrial and Commercial Investments Ltd. (NICIL)</t>
    </r>
  </si>
  <si>
    <r>
      <t xml:space="preserve">The government does not fully disclose total extractive revenues by individual revenue stream, given that the data in Table 95 of the 2018 EITI Report relates to government extractive revenues that have been reconciled, </t>
    </r>
    <r>
      <rPr>
        <sz val="11"/>
        <color rgb="FF7030A0"/>
        <rFont val="Franklin Gothic Book"/>
        <family val="2"/>
      </rPr>
      <t>not total government revenues from all companies irrespective of the materiality of their payments to government. 
The GRA has not disclosed figures for the capital gains tax, individual income tax, tributors tax, individual property tax, transfer tax, and  penalties. GGMC did not disclose sample fees and smelt fees. The Ministry of Finance did not disclose dividends, revenues from share disposal, sale of the state's share of production or other significant revenues. Two government entities (the National Insurance Scheme and National Industrial and Commercial Investments) did not participate in EITI reporting. 
The GRA was unable to disclose total government tax revenues from the extractive industries because 48 of 59 material companies refused to sign the taxpayer confidentiality waiver required for GRA to disclose data disaggregated by taxpayer (p.144)</t>
    </r>
    <r>
      <rPr>
        <sz val="11"/>
        <rFont val="Franklin Gothic Book"/>
        <family val="2"/>
      </rPr>
      <t>. A stakeholder suggested that dropping the requirement to disclose the physical addresses of beneficial or legal owners could result in more material companies submitting reporting templates.</t>
    </r>
  </si>
  <si>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</si>
  <si>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Page 18, 1.4 Completeness and Reliability of Data.                                Annex 9.1 Data submission and reliability for Extractive Entities.                                              Annex 9.2 Data submission and reliability for Government Agencies.</t>
  </si>
  <si>
    <r>
      <t xml:space="preserve">The IA concluded </t>
    </r>
    <r>
      <rPr>
        <i/>
        <sz val="11"/>
        <color theme="1"/>
        <rFont val="Franklin Gothic Book"/>
        <family val="2"/>
      </rPr>
      <t>"On this basis, we were unable to conclude that this report covers all significant contributions made by extractive entity to the revenues of Guyana in the fiscal year 2018."</t>
    </r>
  </si>
  <si>
    <r>
      <rPr>
        <sz val="11"/>
        <rFont val="Franklin Gothic Book"/>
        <family val="2"/>
      </rPr>
      <t xml:space="preserve">The 2018 EITI Report lists the names of the 48 non-reporting companies </t>
    </r>
    <r>
      <rPr>
        <sz val="11"/>
        <color rgb="FF7030A0"/>
        <rFont val="Franklin Gothic Book"/>
        <family val="2"/>
      </rPr>
      <t xml:space="preserve">but does not provide the value of each non-reporting company’s payments to government, due to weaknesses in government disclosures (e.g. from NICIL) and to taxpayer confidentiality constraints (which hindered GRA’s disclosures of revenues from the 48 companies that did not sign a waiver). </t>
    </r>
    <r>
      <rPr>
        <sz val="11"/>
        <rFont val="Franklin Gothic Book"/>
        <family val="2"/>
      </rPr>
      <t xml:space="preserve">While the two government entities that did not report are listed in the report, </t>
    </r>
    <r>
      <rPr>
        <sz val="11"/>
        <color rgb="FF7030A0"/>
        <rFont val="Franklin Gothic Book"/>
        <family val="2"/>
      </rPr>
      <t xml:space="preserve">the value of the extractive revenues they collected in 2018 is not provided. Therefore, an assessment of the materiality of these reporting omissions is not provided in the 2018 EITI Report, aside from the IA’s statement (p.19) that the report could not conclude that all significant payments made by extractive companies in 2018 were included in the reconciliation. </t>
    </r>
    <r>
      <rPr>
        <sz val="11"/>
        <rFont val="Franklin Gothic Book"/>
        <family val="2"/>
      </rPr>
      <t xml:space="preserve">The report documents non-reporting companies’ objections to reporting due to concerns about data privacy and the lack of legal requirement to participate, </t>
    </r>
    <r>
      <rPr>
        <sz val="11"/>
        <color rgb="FF7030A0"/>
        <rFont val="Franklin Gothic Book"/>
        <family val="2"/>
      </rPr>
      <t xml:space="preserve">but does not explain the reasons for the two material government entities’ lack of participation in reporting. </t>
    </r>
    <r>
      <rPr>
        <sz val="11"/>
        <rFont val="Franklin Gothic Book"/>
        <family val="2"/>
      </rPr>
      <t>A stakeholder suggested that dropping the requirement to disclose the physical addresses of beneficial or legal owners could result in more material companies submitting reporting templates.</t>
    </r>
  </si>
  <si>
    <t>Could the MSG provide its view on the materiality of each non-reporting company's and government entity's payments to government in 2018? What were the reasons for companies and government entities' objections to participate in EITI reporting for 2018?</t>
  </si>
  <si>
    <t>Reconciliation coverage</t>
  </si>
  <si>
    <t>Page 23, 2. Approach and Methodology.                                               Page 132, 5. Reconciliation Results.                                                                    Annex 10 Reconciliation Sheets</t>
  </si>
  <si>
    <t>Calculated using total government revenues (part 4) and total per company data (part 5)</t>
  </si>
  <si>
    <r>
      <t>The 2018 EITI Report does not provide the final reconciliation coverage for 2018</t>
    </r>
    <r>
      <rPr>
        <sz val="11"/>
        <rFont val="Franklin Gothic Book"/>
        <family val="2"/>
      </rPr>
      <t xml:space="preserve">, although this Validation template provides an estimate of reconciliation coverage of 66.8% based on calculations using data in the 2018 summary data file for Guyana's 2018 EITI Report. </t>
    </r>
    <r>
      <rPr>
        <sz val="11"/>
        <color rgb="FF7030A0"/>
        <rFont val="Franklin Gothic Book"/>
        <family val="2"/>
      </rPr>
      <t>However, given the IA's concerns that full government disclosure of all extractive revenues in 2018 may not have been comprehensive for the 2018 EITI Report, it can be concluded that the reconciliation coverage of 66.8% provided may not be the actual coverage of this reconciliation.</t>
    </r>
  </si>
  <si>
    <t>Could the MSG clarify where the exact final reconciliation coverage of the 2018 EITI Report is publicly accessible? Do concerns over the comprehensiveness of the government's unilateral disclosure of all extractive revenues in 2018 affect confidence in the reconciliation coverage of the 2018 EITI Report?</t>
  </si>
  <si>
    <t>Have the companies making material payments to government publicly disclosed their audited financial statements, or the main items (i.e. balance sheet, profit/loss statement, cash flows) where financial statements are not available?</t>
  </si>
  <si>
    <t>Page 168, 7.1.7. Data quality and assurance                                                   Annex 9.1 Data submission and reliability for Extractive Entities</t>
  </si>
  <si>
    <t>Several Government Agencies and extractive entities did not provide the required assurance process (submission of audited financial statements)</t>
  </si>
  <si>
    <r>
      <t xml:space="preserve">Annex 9.1 of the 2018 EITI Report indicates 13 of 59 material companies provided audited financial statements. A comparison of Table 116 in the main report and Annex 9.1 indicates that all of the companies providing audited financial statements also submitted a reporting template. </t>
    </r>
    <r>
      <rPr>
        <i/>
        <sz val="11"/>
        <color rgb="FF7030A0"/>
        <rFont val="Franklin Gothic Book"/>
        <family val="2"/>
      </rPr>
      <t>However, the 2018 EITI Report provides no guidance on the public accessibility of extractive companies' audited financial statements, which do not appear to be publicly accessible.</t>
    </r>
  </si>
  <si>
    <t>Could the MSG clarify whether the audited financial statements of any of the extractive companies included in the scope of reconciliation are accessible to the public, and where guidance on how to access them may be found?</t>
  </si>
  <si>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</si>
  <si>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</si>
  <si>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</si>
  <si>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</si>
  <si>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</si>
  <si>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</si>
  <si>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t>Part 3 - Reporting entities</t>
  </si>
  <si>
    <t>Please provide a list of all reporting entities, alongside relevant information</t>
  </si>
  <si>
    <t>Reporting government entities list</t>
  </si>
  <si>
    <t>Full name of agency</t>
  </si>
  <si>
    <t>Agency type</t>
  </si>
  <si>
    <t>ID number (if applicable)</t>
  </si>
  <si>
    <t>Total reported</t>
  </si>
  <si>
    <t>Guyana Revenue Authority (GRA)</t>
  </si>
  <si>
    <t>Central goverment</t>
  </si>
  <si>
    <t>GRA</t>
  </si>
  <si>
    <t>Guyana Geology and Mines Commission (GGMC)</t>
  </si>
  <si>
    <t>GGMC</t>
  </si>
  <si>
    <t>Guyana Gold Board (GGB)</t>
  </si>
  <si>
    <t xml:space="preserve">State-owned enterprises &amp; public corporations </t>
  </si>
  <si>
    <t>GGB</t>
  </si>
  <si>
    <t>Environmental Protection Agency (EPA)</t>
  </si>
  <si>
    <t>EPA</t>
  </si>
  <si>
    <t>Ministry of Finance (MoF)</t>
  </si>
  <si>
    <t>MoF</t>
  </si>
  <si>
    <t>National Industrial and Commercial Investments Ltd (NICIL)</t>
  </si>
  <si>
    <t>NICIL</t>
  </si>
  <si>
    <t>National Insurance Scheme</t>
  </si>
  <si>
    <t>NIS</t>
  </si>
  <si>
    <t>Reporting companies' list</t>
  </si>
  <si>
    <t>Company ID references</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</si>
  <si>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</si>
  <si>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</si>
  <si>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</si>
  <si>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</si>
  <si>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</si>
  <si>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</si>
  <si>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</si>
  <si>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</si>
  <si>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AGM Inc.</t>
  </si>
  <si>
    <t>Private</t>
  </si>
  <si>
    <t>Mining</t>
  </si>
  <si>
    <t>Gold</t>
  </si>
  <si>
    <t>Troy resources Inc</t>
  </si>
  <si>
    <t>Adamantium Holdings</t>
  </si>
  <si>
    <t>Gold, Precious Stones</t>
  </si>
  <si>
    <t>Innovative Mining</t>
  </si>
  <si>
    <t>Gold, Diamonds</t>
  </si>
  <si>
    <t>Grey Wolf Resources</t>
  </si>
  <si>
    <t>Tesouro Resources</t>
  </si>
  <si>
    <t>China Jiahau Corporation Inc.</t>
  </si>
  <si>
    <t>Bauxite Company of Guyana Inc</t>
  </si>
  <si>
    <t>Bauxite</t>
  </si>
  <si>
    <t>Hopkinson Morris &amp; Shawn</t>
  </si>
  <si>
    <t>RAMNARINE</t>
  </si>
  <si>
    <t xml:space="preserve">Roraima Gems </t>
  </si>
  <si>
    <t>Kassim Wazim</t>
  </si>
  <si>
    <t>Alphonso Clinton</t>
  </si>
  <si>
    <t>Azeem Baksh</t>
  </si>
  <si>
    <t>Disarz Jeanne Gesel</t>
  </si>
  <si>
    <t>Gold, Diamonds, Precious Minerals</t>
  </si>
  <si>
    <t>Baboolall Chunilall</t>
  </si>
  <si>
    <t>Methuram Suraj</t>
  </si>
  <si>
    <t>Bhabendra Badrinauth</t>
  </si>
  <si>
    <t>Ghanesh Mohindernauth</t>
  </si>
  <si>
    <t>Thakur Vincent and Adolph</t>
  </si>
  <si>
    <t>Gold, Diamnds</t>
  </si>
  <si>
    <t>Mahadeo Gurdev</t>
  </si>
  <si>
    <t>Gold Target Export</t>
  </si>
  <si>
    <t>BOSAI Minerals Guyana Inc</t>
  </si>
  <si>
    <t>Guyana Industrial Mineral GIMIN</t>
  </si>
  <si>
    <t>Romanex Guyana Exploration Ltd.</t>
  </si>
  <si>
    <t>Gold, Valuable Minerals</t>
  </si>
  <si>
    <t>Ontario Inc.</t>
  </si>
  <si>
    <t>Gold, Copper</t>
  </si>
  <si>
    <t>Pereira Mining Co.</t>
  </si>
  <si>
    <t>Gold, Silver, Valuable Minerals, Precious Stones</t>
  </si>
  <si>
    <t>Correia Mining Co.</t>
  </si>
  <si>
    <t>Gold, Diamond, Precious Stones</t>
  </si>
  <si>
    <t>North American Resources Inc. Ltd.</t>
  </si>
  <si>
    <t>J&amp;D Mining</t>
  </si>
  <si>
    <t>R Mining Inc.</t>
  </si>
  <si>
    <t>New East International</t>
  </si>
  <si>
    <t>Wal Jays Mining</t>
  </si>
  <si>
    <t>HIGGINS WINSLOW THEOPILUS</t>
  </si>
  <si>
    <t>Mahadeo Millburn</t>
  </si>
  <si>
    <t>Harpy Investments</t>
  </si>
  <si>
    <t>Aranka Gold Incorporated</t>
  </si>
  <si>
    <t>Gold, Valuable minerals</t>
  </si>
  <si>
    <t>Baracara Quarries Inc</t>
  </si>
  <si>
    <t>Stone</t>
  </si>
  <si>
    <t>Guyana manganese Inc.</t>
  </si>
  <si>
    <t>Manganese</t>
  </si>
  <si>
    <t>Toolsie Persaud Quarries</t>
  </si>
  <si>
    <t>Henry Alphonso</t>
  </si>
  <si>
    <t>Parmeshwar Jagmohan</t>
  </si>
  <si>
    <t>Mohamed's Enterprise</t>
  </si>
  <si>
    <t>El Dorado Trading</t>
  </si>
  <si>
    <t>Pure Diamond Inc.</t>
  </si>
  <si>
    <t>Excel Minerals</t>
  </si>
  <si>
    <t xml:space="preserve">Dinar Trading </t>
  </si>
  <si>
    <t>CGX Resources Inc.</t>
  </si>
  <si>
    <t>Oil &amp; Gas</t>
  </si>
  <si>
    <t>Oil, Gas</t>
  </si>
  <si>
    <t>https://www.sedar.com/DisplayProfile.do?lang=EN&amp;issuerType=03&amp;issuerNo=00008921</t>
  </si>
  <si>
    <t>Repsol Exploration Guyana</t>
  </si>
  <si>
    <t>https://www.repsol.com/imagenes/global/es/cuentas-anuales-informe-auditoria-consolidados-2018_tcm13-147658.pdf</t>
  </si>
  <si>
    <t>Tullow Guyana B.V</t>
  </si>
  <si>
    <t>Mid Atlantic Oil &amp; Gas Inc</t>
  </si>
  <si>
    <t>JHI Associates (BVI) Inc</t>
  </si>
  <si>
    <t>Esso Exploration &amp; Production Guyana Ltd</t>
  </si>
  <si>
    <t>https://www.sec.gov/cgi-bin/browse-edgar?type=&amp;dateb=&amp;action=getcompany&amp;CIK=34088</t>
  </si>
  <si>
    <t>Ratio Guyana Ltd.</t>
  </si>
  <si>
    <t>https://www.tase.co.il/he/market_data/security/1139864/major_data</t>
  </si>
  <si>
    <t>Cataleya Energy Ltd</t>
  </si>
  <si>
    <t>Eco (Atlantic) Guyana Inc</t>
  </si>
  <si>
    <t>CNOOC Nexen</t>
  </si>
  <si>
    <t xml:space="preserve">Hess Corporation </t>
  </si>
  <si>
    <t>ON Energy Inc.</t>
  </si>
  <si>
    <t>&lt;URL&gt;</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</si>
  <si>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</si>
  <si>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</si>
  <si>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</si>
  <si>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</si>
  <si>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</si>
  <si>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</si>
  <si>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</si>
  <si>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</si>
  <si>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</si>
  <si>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</si>
  <si>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Aurora mine, Cuyuni 4</t>
  </si>
  <si>
    <t>Mineral agreement dated 18 November 2011</t>
  </si>
  <si>
    <t>Gold (7108)</t>
  </si>
  <si>
    <t>Production</t>
  </si>
  <si>
    <t>Karouni, Mazaruni 3</t>
  </si>
  <si>
    <t>Mineral agreement dated 16 October 2014</t>
  </si>
  <si>
    <t>Linden, Potaro 2</t>
  </si>
  <si>
    <t>Mineral agreement dated 8 December 2004</t>
  </si>
  <si>
    <t>Other (2617)</t>
  </si>
  <si>
    <t>Bonasika, Potaro 2</t>
  </si>
  <si>
    <t>Mineral agreement dated 24 November 2011</t>
  </si>
  <si>
    <t>First Bauxite Company &amp; Guyana Industrial Minerals Inc.</t>
  </si>
  <si>
    <t>Mines in Marudi Mountain, Lethem, Rupununi 6</t>
  </si>
  <si>
    <t>Mineral agreement dated 16 April 2009</t>
  </si>
  <si>
    <t>Mining permits</t>
  </si>
  <si>
    <t>ML 01/2012</t>
  </si>
  <si>
    <t>MP 021/2013; 149/2014</t>
  </si>
  <si>
    <t>ML 01/2013</t>
  </si>
  <si>
    <t>ML/01/2004; mining permits</t>
  </si>
  <si>
    <t>No. 646</t>
  </si>
  <si>
    <t>-</t>
  </si>
  <si>
    <t>PPMS 396/2008; 395/2008, 607-610/2012</t>
  </si>
  <si>
    <t>PL 07-09/2014; 02-09/2015</t>
  </si>
  <si>
    <t>Exploration</t>
  </si>
  <si>
    <t>QL 1/96</t>
  </si>
  <si>
    <t>PL/14-17/2010</t>
  </si>
  <si>
    <t>Manganese (2602)</t>
  </si>
  <si>
    <t>QL 1/2004</t>
  </si>
  <si>
    <t>Dealing permit</t>
  </si>
  <si>
    <t>Demerara</t>
  </si>
  <si>
    <t>https://www.gyeiti.org/publications?category=Contracts</t>
  </si>
  <si>
    <t>Crude oil (2709)</t>
  </si>
  <si>
    <t>Barrels</t>
  </si>
  <si>
    <t>Corentyne</t>
  </si>
  <si>
    <t>https://gyeiti.org/contracts/cgx-contract/</t>
  </si>
  <si>
    <t>Kanuku</t>
  </si>
  <si>
    <t>https://dpi.gov.gy/addendum-to-petroleum-license-agreement-between-the-government-of-the-cooperative-republic-of-guyana-and-repsol-exploration-guyana-s-a-and-tullow-guyana-b-v/</t>
  </si>
  <si>
    <t>Repsol Exploration Guyana and Tullow Guyana B.V</t>
  </si>
  <si>
    <t>Canje</t>
  </si>
  <si>
    <t>Esso Exploration and Production Guyana Limited, Mid- Atlantic Oil and Gas, Inc. and JHI Associates (BVI) Inc</t>
  </si>
  <si>
    <t>Stabroek</t>
  </si>
  <si>
    <t>Esso Exploration and Production Guyana Limited, CNOOC NEXEN Petroleum Guyana Limited, and
Hess Guyana Exploration Limited</t>
  </si>
  <si>
    <t>https://gyeiti.org/ratio-energy-limited-contract/</t>
  </si>
  <si>
    <t>Kaieteur</t>
  </si>
  <si>
    <t>Esso Exploration and Production Guyana Limited, Ratio Energy Ltd. now Cataleya Energy Ltd./RATIO
Guyana Ltd.</t>
  </si>
  <si>
    <t>Orinduik</t>
  </si>
  <si>
    <t>https://gyeiti.org/tullow-guyana-b-v-and-eco-atlantic/</t>
  </si>
  <si>
    <t>Eco (Atlantic) Guyana Inc and Tullow Guyana B.V</t>
  </si>
  <si>
    <t>Berbice</t>
  </si>
  <si>
    <t xml:space="preserve">https://gyeiti.org/on-energy-inc-contract/ </t>
  </si>
  <si>
    <r>
      <rPr>
        <b/>
        <sz val="11"/>
        <rFont val="Franklin Gothic Book"/>
        <family val="2"/>
      </rPr>
      <t xml:space="preserve">For the latest version of Summary data templates, see </t>
    </r>
    <r>
      <rPr>
        <b/>
        <u/>
        <sz val="11"/>
        <color rgb="FF188FBB"/>
        <rFont val="Franklin Gothic Book"/>
        <family val="2"/>
      </rPr>
      <t>https://eiti.org/summary-data-template</t>
    </r>
  </si>
  <si>
    <r>
      <rPr>
        <b/>
        <sz val="11"/>
        <rFont val="Franklin Gothic Book"/>
        <family val="2"/>
      </rPr>
      <t xml:space="preserve">Give us your feedback or report a conflict in the data! Write to us at  </t>
    </r>
    <r>
      <rPr>
        <b/>
        <u/>
        <sz val="11"/>
        <color rgb="FF188FBB"/>
        <rFont val="Franklin Gothic Book"/>
        <family val="2"/>
      </rPr>
      <t>data@eiti.org</t>
    </r>
  </si>
  <si>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</si>
  <si>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</si>
  <si>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</si>
  <si>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</si>
  <si>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</si>
  <si>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</si>
  <si>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</si>
  <si>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</si>
  <si>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</si>
  <si>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</si>
  <si>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</si>
  <si>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</si>
  <si>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</si>
  <si>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</si>
  <si>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</si>
  <si>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</si>
  <si>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</si>
  <si>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</si>
  <si>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</si>
  <si>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</si>
  <si>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</si>
  <si>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</si>
  <si>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Extraordinary taxes on income, profits and capital gains (1112E2)</t>
  </si>
  <si>
    <t>Capital Gains Tax</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</si>
  <si>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</si>
  <si>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Company Property Tax</t>
  </si>
  <si>
    <t>Corporation Tax</t>
  </si>
  <si>
    <t>Individual Income Tax</t>
  </si>
  <si>
    <t>General taxes on goods and services (VAT, sales tax, turnover tax) (1141E)</t>
  </si>
  <si>
    <t>Value Added Tax</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</si>
  <si>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</si>
  <si>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Customs and other import duties (1151E)</t>
  </si>
  <si>
    <t xml:space="preserve">Customs duty </t>
  </si>
  <si>
    <r>
      <rPr>
        <i/>
        <u/>
        <sz val="11"/>
        <rFont val="Franklin Gothic Book"/>
        <family val="2"/>
      </rPr>
      <t xml:space="preserve">or, </t>
    </r>
    <r>
      <rPr>
        <b/>
        <u/>
        <sz val="11"/>
        <color theme="10"/>
        <rFont val="Franklin Gothic Book"/>
        <family val="2"/>
      </rPr>
      <t>https://www.imf.org/external/np/sta/gfsm/</t>
    </r>
  </si>
  <si>
    <t>Individual Property Tax</t>
  </si>
  <si>
    <t>Excise Tax</t>
  </si>
  <si>
    <t>Stamp Duty (collected by customs)</t>
  </si>
  <si>
    <t>Other taxes payable by natural resource companies (116E)</t>
  </si>
  <si>
    <t>Other material payment flows &gt; GYD 1,000,000 (GRA)</t>
  </si>
  <si>
    <t>Royalties (1415E1)</t>
  </si>
  <si>
    <t>Royalties</t>
  </si>
  <si>
    <t>Licence fees (114521E)</t>
  </si>
  <si>
    <t>Annual Licence Rental Charge</t>
  </si>
  <si>
    <t>Licence fees</t>
  </si>
  <si>
    <t>Application fees (Licence)</t>
  </si>
  <si>
    <t>Annual Training Fees</t>
  </si>
  <si>
    <t>Annual assignment Fees</t>
  </si>
  <si>
    <t>Other material payment flows &gt; GYD 1,000,000 (GGMC)</t>
  </si>
  <si>
    <t>Royalties-</t>
  </si>
  <si>
    <t>Administrative fees for government services (1422E)</t>
  </si>
  <si>
    <t>Admin fees</t>
  </si>
  <si>
    <t>Other material payment flows &gt; GYD 1,000,000 (GGB)</t>
  </si>
  <si>
    <t>Royalties (MoF)</t>
  </si>
  <si>
    <t>Emission and pollution taxes (114522E)</t>
  </si>
  <si>
    <t>Environmental Permit fees</t>
  </si>
  <si>
    <t>Construction Permit Fees</t>
  </si>
  <si>
    <t xml:space="preserve">Licence Fees </t>
  </si>
  <si>
    <t>Other material payment flows &gt; GYD 1,000,000- (EPA)</t>
  </si>
  <si>
    <t>Add new rows as necessary, right click the row number to the left and select "Insert"</t>
  </si>
  <si>
    <t>Total in USD</t>
  </si>
  <si>
    <t>Total in GYD</t>
  </si>
  <si>
    <t>Additional information</t>
  </si>
  <si>
    <t>Any additional information that is not eligible for inclusion in the table above, please include below as comments.</t>
  </si>
  <si>
    <t>Comment 1</t>
  </si>
  <si>
    <t>PAYE, Tributor and withholding taxes are not paid on behalf of companies and should therefore be excluded</t>
  </si>
  <si>
    <t xml:space="preserve">Pay As You Earn </t>
  </si>
  <si>
    <t>Withholding Tax</t>
  </si>
  <si>
    <t>Tributors Tax</t>
  </si>
  <si>
    <t xml:space="preserve">Withholding tax </t>
  </si>
  <si>
    <t>Withholding Tax-</t>
  </si>
  <si>
    <t>Total</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</si>
  <si>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</si>
  <si>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</si>
  <si>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</si>
  <si>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</si>
  <si>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</si>
  <si>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</si>
  <si>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</si>
  <si>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</si>
  <si>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</si>
  <si>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</si>
  <si>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</si>
  <si>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</si>
  <si>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</si>
  <si>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</si>
  <si>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</si>
  <si>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</si>
  <si>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</si>
  <si>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</si>
  <si>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</si>
  <si>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Yes/No</t>
  </si>
  <si>
    <t>Requirement 4.2: In-kind revenues</t>
  </si>
  <si>
    <t>Objective of Requirement 4.2</t>
  </si>
  <si>
    <t>Progress towards the objective of the requirement, to ensure transparency in the the sale of in-kind revenues of minerals, oil and gas to allow the public to assess whether the sales values correspond to market values and ensure the traceability of the proceeds from the sale of those commodities to the national Treasury.</t>
  </si>
  <si>
    <r>
      <t xml:space="preserve">The Secretariat's preliminary assessment is that Requirement 4.2 was </t>
    </r>
    <r>
      <rPr>
        <b/>
        <sz val="11"/>
        <color theme="1"/>
        <rFont val="Franklin Gothic Book"/>
        <family val="2"/>
      </rPr>
      <t>not applicable</t>
    </r>
    <r>
      <rPr>
        <sz val="11"/>
        <color theme="1"/>
        <rFont val="Franklin Gothic Book"/>
        <family val="2"/>
      </rPr>
      <t xml:space="preserve"> in Guyana in 2018. There is no evidence of in-kind revenues in the mining sector, while oil production in Guyana only commenced in December 2019, after the period under review. However, the state is entitled to in-kind revenues under the production-sharing contract framework in the oil and gas sector, which means that Requirement 4.2 will be applicable in Guyana for EITI Reports covering 2020 onwards. The Department of Energy has started disclosing the volumes and values of each of the seven oil cargos exported between 2020 and July 2021 on its websiite, albeit without information required by Requirement 4.2 such as the identity of the buyer.</t>
    </r>
  </si>
  <si>
    <t>Is Requirement 4.2 applicable in the period under review?</t>
  </si>
  <si>
    <t>Not Applicable as legislation of the mining sector does not provide for payment in kind and O&amp;G was at exploration stage</t>
  </si>
  <si>
    <t>Page 126, 4.1.3 States share of production and other inkind revenues</t>
  </si>
  <si>
    <t>None of the reporting entities declared payments in kind during the fiscal year 2018. </t>
  </si>
  <si>
    <t>There do not appear to be any in-kind revenues in the mining sector. In oil and gas, while there was no production in 2018, the start of oil production in December 2019 means that the government is entitled to receive in-kind revenues from 2020 onwards, which means Requirement 4.2 will be applicable for EITI Reports covering 2020 onwards. While the government does not lift the oil itself, or via a SOE, it has contracted marketing agents to sell the oil on its behalf. The first marketing agent contracted was Shell in December 2019. The Department of Energy has committed to EITI Guyana to disclose the detail of these oil sales and has published only the volumes and values of each cargo exported on its website (https://nre.gov.gy/2021/08/09/press-release-government-of-guyana-receives-payment-for-the-seventh-oil-lift/), albeit without details of the identity of the buyer.</t>
  </si>
  <si>
    <t>Could the MSG clarify whether the Department of Energy has started disclosing the detail of the state's crude oil sales (conducted through marketing agents) in accordance with Requirement 4.2 since the commencement of oil production in December 2019?</t>
  </si>
  <si>
    <t>Were the proceeds of the sales of the state's in-kind revenues considered material by the MSG in the period under review?</t>
  </si>
  <si>
    <t>Does the government disclose data on in-kind revenues and sales of state share of production?</t>
  </si>
  <si>
    <t>If yes, what was the volume received?</t>
  </si>
  <si>
    <t>Add commodities here, volume</t>
  </si>
  <si>
    <t>If yes, what was sold?</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</si>
  <si>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</si>
  <si>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</si>
  <si>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</si>
  <si>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</si>
  <si>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</si>
  <si>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</si>
  <si>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</si>
  <si>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</si>
  <si>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</si>
  <si>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</si>
  <si>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r>
      <t xml:space="preserve">The Secretariat's initial assessment is that Requirement 4.3 is </t>
    </r>
    <r>
      <rPr>
        <b/>
        <sz val="11"/>
        <color theme="1"/>
        <rFont val="Franklin Gothic Book"/>
        <family val="2"/>
      </rPr>
      <t>not applicable</t>
    </r>
    <r>
      <rPr>
        <sz val="11"/>
        <color theme="1"/>
        <rFont val="Franklin Gothic Book"/>
        <family val="2"/>
      </rPr>
      <t xml:space="preserve"> in the period under review. The 2018 EITI Report confirms that material reporting entities were requested to disclose details of any barter agreements or infrastructure provisions but did not report any such agreements. </t>
    </r>
  </si>
  <si>
    <t>Is Requirement 4.3 applicable in the period under review?</t>
  </si>
  <si>
    <t xml:space="preserve">Not Applicable as the extractive sector legislation in Guyana does not foresee the Infrastructure provisions and barter arrangements. </t>
  </si>
  <si>
    <t>Page 94, 3.8 Infrastructure Procvisions and barter arrangements</t>
  </si>
  <si>
    <t>During the reconciliation phase, none of the reporting entities declared any agreements or sets of agreements involving the provision of goods and services (including loans, grants and infrastructure works, in full or partial exchange for mining exploration or production concessions or physical delivery of such commodities.</t>
  </si>
  <si>
    <t>Does the government disclose information on barter and infrastructure agreements?</t>
  </si>
  <si>
    <t xml:space="preserve">The 2018 EITI Report states that none of the material entities reported the existence of any barter or infrastructure arrangements. The report also states that "it is common for miners to sell or exchange their gold for supplies provided by shopkeepers or for some licensed dealers to trade with other dealers" (p.30), although these do not appear to constitute forms of barter arrangements in accordance with Requirement 4.3. A stakeholder indicated that these arrangements are often between miner and supplier, or small-scale miner and large-scale miner. The former often receives access to supplies or acreage on credit in these arrangements, and pays back what is owed in kind. However no payments to governments appear to be generated in the process. </t>
  </si>
  <si>
    <t xml:space="preserve">Has the MSG considered whether barters of gold by miners against other types of goods and services constitute forms of barter arrangements in accordance with Requirement 4.3? </t>
  </si>
  <si>
    <t>If yes, do public disclosures provide an explanation of key terms of the agreements?</t>
  </si>
  <si>
    <t xml:space="preserve">Not applicable, because there is no evidence of any barter agreements or infrastructure provisions in accordance with the definition in Requirement 4.3. </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</si>
  <si>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</si>
  <si>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</si>
  <si>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</si>
  <si>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</si>
  <si>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</si>
  <si>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</si>
  <si>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</si>
  <si>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</si>
  <si>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</si>
  <si>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 xml:space="preserve">Not applicable </t>
  </si>
  <si>
    <r>
      <t xml:space="preserve">The Secretariat's initial assessment is that Requirement 4.4 is </t>
    </r>
    <r>
      <rPr>
        <b/>
        <sz val="11"/>
        <color theme="1"/>
        <rFont val="Franklin Gothic Book"/>
        <family val="2"/>
      </rPr>
      <t>not applicable</t>
    </r>
    <r>
      <rPr>
        <sz val="11"/>
        <color theme="1"/>
        <rFont val="Franklin Gothic Book"/>
        <family val="2"/>
      </rPr>
      <t xml:space="preserve">. The 2018 EITI Report confirms the lack of government revenues from transportation of extractive commodities. </t>
    </r>
  </si>
  <si>
    <t>Is Requirement 4.4 applicable in the period under review?</t>
  </si>
  <si>
    <t xml:space="preserve">Not Applicable </t>
  </si>
  <si>
    <t>Page 94-95, 3.9 Transport of Minerals</t>
  </si>
  <si>
    <t>Guyana did not produce any oil or gas during the fiscal year 2018 and accordingly, there are no revenues from the transportation of oil and gas. Not applicable for other sectors</t>
  </si>
  <si>
    <t xml:space="preserve">Requirement 4.4 is not applicable, as the 2018 EITI report does not indicate any government revenues derived from transportation. </t>
  </si>
  <si>
    <t xml:space="preserve">The MSG could be asked to clarify if there are any other potential revenues from transportation in the mining sector. The 2018 EITI report mentions that gold is typically transported by air and bauxite by road. It does not confirm the non-involvement of government in these areas. </t>
  </si>
  <si>
    <t>Does the government disclose information on transportation revenues?</t>
  </si>
  <si>
    <t>The 2018 EITI report contains no evidence of revenues from transportation, however it does contain a note about a non-written aggrement between the Guyana Gold Board and Citizens Bank, a private-sector bank, for the transportation of gold. A 2016 audit of the aegncy stated that the bank also stores gold on behalf of GGB, and is paid $6,500 annually to do so. It was unclear whether the bank collects more for transportation. The audit recommended replacing these oral lagreements with formal contracts. (https://finance.gov.gy/wp-content/uploads/2017/05/Guyana-Gold-Board.pdf).</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</si>
  <si>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</si>
  <si>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</si>
  <si>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</si>
  <si>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</si>
  <si>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</si>
  <si>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</si>
  <si>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</si>
  <si>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r>
      <t xml:space="preserve">The Secretariat's preliminary assessment is that Guyana has </t>
    </r>
    <r>
      <rPr>
        <b/>
        <sz val="11"/>
        <color theme="1"/>
        <rFont val="Franklin Gothic Book"/>
        <family val="2"/>
      </rPr>
      <t>partly met</t>
    </r>
    <r>
      <rPr>
        <sz val="11"/>
        <color theme="1"/>
        <rFont val="Franklin Gothic Book"/>
        <family val="2"/>
      </rPr>
      <t xml:space="preserve"> Requirement 4.5. Extractive company payments to GGB have been reconciled, although around 15% of revenues collected by GGB do not appear to have been reconciled, which raises concerns over the comprehensiveness of these disclosures. While GGB's transfers of two revenue streams (royalties and withholding tax) to GGMC were included in the scope of reconciliation, there is only evidence of the reconciliation of royalty transfers in the report, without any detail on the reconciliation itself. There is no information in the report on the value of transactions involving NICIL given the SOE's lack of participation in EITI reporting for 2018. It is unclear from the EITI Report or other public sources referenced by the MSG on whether the state made any transfers to either GGB or NICIL in 2018 and the value of such transfers, if applicable, is not disclosed. </t>
    </r>
  </si>
  <si>
    <t>Is Requirement 4.5 applicable in the period under review?</t>
  </si>
  <si>
    <t>Does the government disclose information on SOE transactions?</t>
  </si>
  <si>
    <t>Yes, through EITI reporting</t>
  </si>
  <si>
    <t>EITI Report: Page 93, 3.7.3 Revenue Allocation and Section 6.1.4 of the GYEITI Report</t>
  </si>
  <si>
    <t>NICIL is a SOE a holding company that has shares in extractive companies;
GGB is a SOE that buys gold from miners and traders.</t>
  </si>
  <si>
    <r>
      <t xml:space="preserve">The EITI Report discloses information on some of the transactions related to GGB, albeit limited to the value of its payments to government in the form of remittances of royalties and withholding tax, </t>
    </r>
    <r>
      <rPr>
        <sz val="11"/>
        <color rgb="FF7030A0"/>
        <rFont val="Franklin Gothic Book"/>
        <family val="2"/>
      </rPr>
      <t>but does not comprehensively and reliably disclose the value of transactions involving NICIL given the lack of participation in EITI reporting by NICIL</t>
    </r>
    <r>
      <rPr>
        <sz val="11"/>
        <color theme="1"/>
        <rFont val="Franklin Gothic Book"/>
        <family val="2"/>
      </rPr>
      <t>.</t>
    </r>
  </si>
  <si>
    <t>If yes, are company payments to SOEs considered material by the MSG?</t>
  </si>
  <si>
    <t xml:space="preserve">YES  </t>
  </si>
  <si>
    <t>EITI Report Section 5</t>
  </si>
  <si>
    <r>
      <t xml:space="preserve">Company payments to GGB are reconciled, with aggregate reconciliation results presented in the report (p.136) and detailed reconciliation results in Annex 10. However, based on data in the EITI Report (p.158), </t>
    </r>
    <r>
      <rPr>
        <sz val="11"/>
        <color rgb="FF7030A0"/>
        <rFont val="Franklin Gothic Book"/>
        <family val="2"/>
      </rPr>
      <t>only 85.19% of extractive revenues collected by GGB in 2018 were reconciled</t>
    </r>
    <r>
      <rPr>
        <sz val="11"/>
        <color theme="1"/>
        <rFont val="Franklin Gothic Book"/>
        <family val="2"/>
      </rPr>
      <t xml:space="preserve">. Company dividends and ‘revenues from share disposal’ to NICIL were included in the scope of reconciliation, but no company payments to NICIL were disclosed on either side or reconciled (p.137).  </t>
    </r>
    <r>
      <rPr>
        <sz val="11"/>
        <color rgb="FF7030A0"/>
        <rFont val="Franklin Gothic Book"/>
        <family val="2"/>
      </rPr>
      <t>However, the report (p.18) also states that NICIL did not submit a reporting template, which means the comprehensiveness of reconciliation of company payments to NICIL is not clear</t>
    </r>
    <r>
      <rPr>
        <sz val="11"/>
        <color theme="1"/>
        <rFont val="Franklin Gothic Book"/>
        <family val="2"/>
      </rPr>
      <t xml:space="preserve">. </t>
    </r>
  </si>
  <si>
    <t xml:space="preserve">Could the MSG clarify the reasons why the reconciliation coverage of company payments to GGB was so low (at 85.19%) in the 2018 EITI Report? Could the MSG clarify where the value of extractive company payments to NICIL (e.g. dividends) in 2018 are comprehensively and reliably disclosed in the public domain? </t>
  </si>
  <si>
    <t>If yes, what were the total revenues received from companies by SOEs?</t>
  </si>
  <si>
    <t>GYD 5780781590</t>
  </si>
  <si>
    <r>
      <t xml:space="preserve">This figure represents the value of extractive revenues collected by GGB from companies, </t>
    </r>
    <r>
      <rPr>
        <sz val="11"/>
        <color rgb="FF7030A0"/>
        <rFont val="Franklin Gothic Book"/>
        <family val="2"/>
      </rPr>
      <t>not the value of any extractive revenues collected by NICIL from companies</t>
    </r>
    <r>
      <rPr>
        <sz val="11"/>
        <color theme="1"/>
        <rFont val="Franklin Gothic Book"/>
        <family val="2"/>
      </rPr>
      <t>.</t>
    </r>
  </si>
  <si>
    <t>If yes, are government transfers to SOEs considered material by the MSG?</t>
  </si>
  <si>
    <t>EITI Report Section 3.6</t>
  </si>
  <si>
    <r>
      <rPr>
        <sz val="11"/>
        <color rgb="FF7030A0"/>
        <rFont val="Franklin Gothic Book"/>
        <family val="2"/>
      </rPr>
      <t>The 2018 EITI Report does not clarify whether the government made any transfers to either GGB or NICIL in the year under review, nor comprehensively and reliably disclose the value of any such state transfers to SOEs in 2018 if applicable</t>
    </r>
    <r>
      <rPr>
        <sz val="11"/>
        <color theme="1"/>
        <rFont val="Franklin Gothic Book"/>
        <family val="2"/>
      </rPr>
      <t>.</t>
    </r>
  </si>
  <si>
    <t>Could the MSG clarify whether the state made any transfers to either NICIL and/or GGB in 2018 and, if applicable, where the value of such transfers is comprehensively and reliably disclosed in the public domain?</t>
  </si>
  <si>
    <t>If yes, what wre the total revenues received from government by SOEs?</t>
  </si>
  <si>
    <r>
      <rPr>
        <sz val="11"/>
        <color rgb="FF7030A0"/>
        <rFont val="Franklin Gothic Book"/>
        <family val="2"/>
      </rPr>
      <t>As above, it is unclear whether the state made any transfers to the SOEs in 2018 and the EITI Report does not disclose the value of any such transfers if applicable</t>
    </r>
    <r>
      <rPr>
        <sz val="11"/>
        <color theme="1"/>
        <rFont val="Franklin Gothic Book"/>
        <family val="2"/>
      </rPr>
      <t xml:space="preserve">. </t>
    </r>
  </si>
  <si>
    <t>If yes, are SOEs transfers to government considered material by the MSG?</t>
  </si>
  <si>
    <t>Yes transfers from GGB to GGMC</t>
  </si>
  <si>
    <t>EITI Report Section 3.7.3. Page 131, 4.3 Government Agencies</t>
  </si>
  <si>
    <t>GYEITI MSG agreed that:
- GGB declares all transfers that it made to GGMC and to GRA; and
- NICIL declares transfers that it made to MoF.</t>
  </si>
  <si>
    <r>
      <rPr>
        <sz val="11"/>
        <color rgb="FF7030A0"/>
        <rFont val="Franklin Gothic Book"/>
        <family val="2"/>
      </rPr>
      <t>Any transfers from NICIL to the MOF do not appear to be disclosed in the 2018 EITI Report, even though they were included in the scope of reconciliation - this may be because NICIL did not participate in EITI reporting for 2018</t>
    </r>
    <r>
      <rPr>
        <sz val="11"/>
        <color theme="1"/>
        <rFont val="Franklin Gothic Book"/>
        <family val="2"/>
      </rPr>
      <t>. 
While the EITI Report states that GGB’s transfers of royalties and withholding tax to GGMC were included in the scope of reconciliation, the 2018 EITI Report (p.93) only provides confirmation that the value of GGB’s royalties transfers to GGMC was reconciled (</t>
    </r>
    <r>
      <rPr>
        <sz val="11"/>
        <color rgb="FF7030A0"/>
        <rFont val="Franklin Gothic Book"/>
        <family val="2"/>
      </rPr>
      <t>without clarifying whether there were any discrepancies in the reconciliation</t>
    </r>
    <r>
      <rPr>
        <sz val="11"/>
        <color theme="1"/>
        <rFont val="Franklin Gothic Book"/>
        <family val="2"/>
      </rPr>
      <t xml:space="preserve">) and </t>
    </r>
    <r>
      <rPr>
        <sz val="11"/>
        <color rgb="FF7030A0"/>
        <rFont val="Franklin Gothic Book"/>
        <family val="2"/>
      </rPr>
      <t>only provides GGB’s unilateral disclosure of withholding tax transfers to GGMC, with no evidence that these transfers were reconciled with GGMC receipts</t>
    </r>
    <r>
      <rPr>
        <sz val="11"/>
        <color theme="1"/>
        <rFont val="Franklin Gothic Book"/>
        <family val="2"/>
      </rPr>
      <t xml:space="preserve">. </t>
    </r>
  </si>
  <si>
    <t>Could the MSG explain why the value of NICIL's transfers to the MOF have not been disclosed in the 2018 EITI Report? Could the MSG confirm where the detail of the reconciliation of GGB's transfers of royalties and withholding tax to GGMC is publicly disclosed?</t>
  </si>
  <si>
    <t>If yes, what were the total revenues received by government from SOEs?</t>
  </si>
  <si>
    <t>GYD 4,250,917,729</t>
  </si>
  <si>
    <t>EITI Report Section 3.7.3.</t>
  </si>
  <si>
    <t>NICIL did not submit any reporting templates</t>
  </si>
  <si>
    <r>
      <t xml:space="preserve">This figure only represents the value of royalties transferred by GGB to GGMC, </t>
    </r>
    <r>
      <rPr>
        <sz val="11"/>
        <color rgb="FF7030A0"/>
        <rFont val="Franklin Gothic Book"/>
        <family val="2"/>
      </rPr>
      <t>not the value of withholding taxes transferred by GGB to GGMC,</t>
    </r>
    <r>
      <rPr>
        <sz val="11"/>
        <color theme="1"/>
        <rFont val="Franklin Gothic Book"/>
        <family val="2"/>
      </rPr>
      <t xml:space="preserve"> which are provided as GYD 2,214,601,280 in the EITI Report (p.93).</t>
    </r>
  </si>
  <si>
    <t>If yes, has the MSG demonstrated that the disclosures above are comprehensive and reliable?</t>
  </si>
  <si>
    <t>Page 18, 1.4 Completeness and Reliability of Data</t>
  </si>
  <si>
    <r>
      <t xml:space="preserve">The 2018 EITI Report has demonstrated that GGB's transfers of royalties to GGMC were reconciled (p.93), </t>
    </r>
    <r>
      <rPr>
        <sz val="11"/>
        <color rgb="FF7030A0"/>
        <rFont val="Franklin Gothic Book"/>
        <family val="2"/>
      </rPr>
      <t>but does not clearly indicate that GGB's transfers of withholding tax have been reconciled (p.93). There is no information on transactions involving NICIL.</t>
    </r>
  </si>
  <si>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</si>
  <si>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</si>
  <si>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</si>
  <si>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 xml:space="preserve">It is the International Secretariat's preliminary assessment that there were no subnational payments by extractive industry companies to public revenue raising entities in Guyana. Requirement 4.6 is thereby not applicable There was no documentation of the MSG's approach to determining or evidencing the applicability of the Requirement in Guyana from review of minutes of meeting or the initial EITI candidature application submitted, or elsewhere. </t>
  </si>
  <si>
    <t>Is Requirement 4.6 applicable in the period under review?</t>
  </si>
  <si>
    <t>Page 126, 4.1.4 Subnational Payments</t>
  </si>
  <si>
    <t xml:space="preserve">Companies were asked to report any payment exceeding GYD 1,000,000 made to regional authority. None of the extractive entities reported payments to subnational government agencies during the fiscal year 2018. </t>
  </si>
  <si>
    <t>The International Secretariat's preliminary assessment is that this Requirement of the EITI Standard is not applicable.</t>
  </si>
  <si>
    <t>Does the government disclose information on direct subnational payments?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</si>
  <si>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</si>
  <si>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</si>
  <si>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</si>
  <si>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</si>
  <si>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</si>
  <si>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</si>
  <si>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</si>
  <si>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r>
      <t>The Secretariat's preliminary assessment is that Requirement 4.7 is</t>
    </r>
    <r>
      <rPr>
        <b/>
        <sz val="11"/>
        <color theme="1"/>
        <rFont val="Franklin Gothic Book"/>
        <family val="2"/>
      </rPr>
      <t xml:space="preserve"> partly met</t>
    </r>
    <r>
      <rPr>
        <sz val="11"/>
        <color theme="1"/>
        <rFont val="Franklin Gothic Book"/>
        <family val="2"/>
      </rPr>
      <t>. The reconciled financial data in the 2018 EITI Report is presented disaggregated by company, government entity and revenue stream, but not by project for revenues levied on a per-project basis. There is no evidence of an agreed definition of the term ‘project’ for the purposes of EITI reporting. Guyana EITI does not seem to have scope out the revenue streams that are imposed at the level of legal agreements rather at the company level nor documented legal agreements that are substantially interconnected or overarching.</t>
    </r>
  </si>
  <si>
    <t>Are public disclosures of financial data (on material company payments and government revenues) disaggregated by individual company, government entity and revenue stream?</t>
  </si>
  <si>
    <t>Page 127 Section 4.2</t>
  </si>
  <si>
    <t>MSG agreed on the level of disaggregation by company for the EITI data by extractive entity selected in the scope and to present aggregated revenues collected from extractive entities that are not selected in the reconciliation scope.</t>
  </si>
  <si>
    <r>
      <t xml:space="preserve">This needs to be clarified when the IS consult the stakeholders. </t>
    </r>
    <r>
      <rPr>
        <sz val="11"/>
        <color rgb="FF7030A0"/>
        <rFont val="Franklin Gothic Book"/>
        <family val="2"/>
      </rPr>
      <t>The 2018 EITI report on page 127 states that the MSG decided on levels of disaggregation for material companies, but does not appear to specify what their decision was, or disclose any project level data in the main report on the annexes.</t>
    </r>
  </si>
  <si>
    <t>Has the MSG documented which forms of legal agreements constitute a project, in accordance with to the definition in Requirement 4.7?</t>
  </si>
  <si>
    <t>Project level reporting not detailed in 2018 report how MSG is reviewing to meet requiremenets going forward</t>
  </si>
  <si>
    <t>The 2018 EITI report does not clarify legal definitions for projects or point to a government definition.</t>
  </si>
  <si>
    <t>Has the MSG documented which legal agreements are substantially interconnected or overarching?</t>
  </si>
  <si>
    <t>The 2018 EITI report does not document legal agreements that are substantially interconnected or orverarching.</t>
  </si>
  <si>
    <t>Has the MSG documented which revenue streams are imposed or levied at the level of the legal agreements, not at a company level?</t>
  </si>
  <si>
    <t>The 2018 EITI report does not specify revenue streams imposed through legal agreements instead of at the company level.</t>
  </si>
  <si>
    <t>Has the MSG ensured that the relevant revenue data is disaggregated by individual project?</t>
  </si>
  <si>
    <t>The 2018 EITI report does not contain data disaggregated by project.</t>
  </si>
  <si>
    <t>What percentage of revenues levied by project has been reported by project?</t>
  </si>
  <si>
    <t>No project level reporting for fiscal 2018</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</si>
  <si>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</si>
  <si>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</si>
  <si>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</si>
  <si>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r>
      <t xml:space="preserve">The Secretariat's preliminary assessment is that Guyana has </t>
    </r>
    <r>
      <rPr>
        <b/>
        <sz val="11"/>
        <color theme="1"/>
        <rFont val="Franklin Gothic Book"/>
        <family val="2"/>
      </rPr>
      <t xml:space="preserve">fully met </t>
    </r>
    <r>
      <rPr>
        <sz val="11"/>
        <color theme="1"/>
        <rFont val="Franklin Gothic Book"/>
        <family val="2"/>
      </rPr>
      <t xml:space="preserve">Requirement 4.8. While delays to the publication of the 2018 EITI Report are a concern, the report was published within the extended timeframe for reporting in accordance with the EITI Board's granting of Guyana's request for a three-month extension to its reporting deadline for 2018. There is evidence that the MSG approved the reporting period for the 2018 EITI Report. </t>
    </r>
  </si>
  <si>
    <t>Data timeliness (no. of years from fiscal year end to publication)</t>
  </si>
  <si>
    <t>2 years and 4 months</t>
  </si>
  <si>
    <t>Timeliness for the 2018 report was impacted by the Covid-19 pandemic.</t>
  </si>
  <si>
    <t>Guyana's reaquest for a three-month extension to the deadline for publishing its 2018 EITI Report was granted by the EITI Board in February 2021 (see https://eiti.org/board-decision/2021-11). The 2018 EITI Report was published ahead of the extended deadline of 31 March 2021, but a second updated version was republished in April 2021.</t>
  </si>
  <si>
    <t>Has the MSG approved the period for reporting?</t>
  </si>
  <si>
    <t>Page 2, Report approved for publication</t>
  </si>
  <si>
    <t>Report publication approved by MSG</t>
  </si>
  <si>
    <t>A statement on page 2 of the 2018 EITI report indicates MSG approval of the reporting period.</t>
  </si>
  <si>
    <t>Are there any plans by the MSG to improve the timeliness of EITI data disclosures?</t>
  </si>
  <si>
    <t>Yes, this has been discussed by the MSG and lessons have been learned as the process advances.  The recruitment process for the Independent Administrator can be quite lengthy and for the upcoming report the preparation of the TOR by the Secretariat and approval by the MSG has been advanced and submitted to the Ministry.  This TOR covers two fiscal reporting periods (2019 and 2020) which will improve the timeliness of reporting.</t>
  </si>
  <si>
    <t>The MSG indicates in the transparency template some steps to address timeliness. The MSG's ambition is to improve the timeliness of reporting with the next EITI Report covering two years (2019-2020).</t>
  </si>
  <si>
    <t>The MSG may wish to elaborate on its plans for the upcoming report and its process reforms to ensure timeliness overall.</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</si>
  <si>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</si>
  <si>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</si>
  <si>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</si>
  <si>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r>
      <t xml:space="preserve">The Secretariat's preliminary assessment is that Requirement 4.9 is </t>
    </r>
    <r>
      <rPr>
        <b/>
        <sz val="11"/>
        <color theme="1"/>
        <rFont val="Franklin Gothic Book"/>
        <family val="2"/>
      </rPr>
      <t>partly met</t>
    </r>
    <r>
      <rPr>
        <sz val="11"/>
        <color theme="1"/>
        <rFont val="Franklin Gothic Book"/>
        <family val="2"/>
      </rPr>
      <t xml:space="preserve">. Guyana EITI has agreed ToR for its Independent Administrator that are aligned with the Board-approved template. These ToR appear to have been adhered to in practice. </t>
    </r>
    <r>
      <rPr>
        <sz val="11"/>
        <color rgb="FF7030A0"/>
        <rFont val="Franklin Gothic Book"/>
        <family val="2"/>
      </rPr>
      <t xml:space="preserve">However, the low level of compliance with agreed quality assurances for EITI reporting on the part of both companies and government is a concern. The lack of evidence of underlying audit of a majority of companies and government agencies reflects weaknesses in prevailing audit and assurance practices in both public and private sectors. </t>
    </r>
    <r>
      <rPr>
        <sz val="11"/>
        <color theme="1"/>
        <rFont val="Franklin Gothic Book"/>
        <family val="2"/>
      </rPr>
      <t xml:space="preserve">While the 2018 EITI Report lists the reporting entities that did not provide the required quality assurances, </t>
    </r>
    <r>
      <rPr>
        <sz val="11"/>
        <color rgb="FF7030A0"/>
        <rFont val="Franklin Gothic Book"/>
        <family val="2"/>
      </rPr>
      <t>it does not disclose the value of their individual payments to government given taxpayer confidentiality constraints</t>
    </r>
    <r>
      <rPr>
        <sz val="11"/>
        <color theme="1"/>
        <rFont val="Franklin Gothic Book"/>
        <family val="2"/>
      </rPr>
      <t xml:space="preserve">. The report includes a clear statement that the IA considers the reconciled financial data for 2018 to be </t>
    </r>
    <r>
      <rPr>
        <sz val="11"/>
        <color rgb="FF7030A0"/>
        <rFont val="Franklin Gothic Book"/>
        <family val="2"/>
      </rPr>
      <t>neither</t>
    </r>
    <r>
      <rPr>
        <sz val="11"/>
        <color theme="1"/>
        <rFont val="Franklin Gothic Book"/>
        <family val="2"/>
      </rPr>
      <t xml:space="preserve"> comprehensive </t>
    </r>
    <r>
      <rPr>
        <sz val="11"/>
        <color rgb="FF7030A0"/>
        <rFont val="Franklin Gothic Book"/>
        <family val="2"/>
      </rPr>
      <t>nor</t>
    </r>
    <r>
      <rPr>
        <sz val="11"/>
        <color theme="1"/>
        <rFont val="Franklin Gothic Book"/>
        <family val="2"/>
      </rPr>
      <t xml:space="preserve"> reliable. </t>
    </r>
  </si>
  <si>
    <t>Does government routinely disclose financial data from Requirement 4.1 (full disclosure of revenue streams for both government and companies) of the  EITI Standard?</t>
  </si>
  <si>
    <t xml:space="preserve">EITI Reporting </t>
  </si>
  <si>
    <r>
      <rPr>
        <b/>
        <i/>
        <sz val="11"/>
        <color rgb="FF000000"/>
        <rFont val="Franklin Gothic Book"/>
        <family val="2"/>
      </rPr>
      <t>Bank of Guyana</t>
    </r>
    <r>
      <rPr>
        <i/>
        <sz val="11"/>
        <color rgb="FF000000"/>
        <rFont val="Franklin Gothic Book"/>
        <family val="2"/>
      </rPr>
      <t xml:space="preserve"> - https://www.bankofguyana.org.gy/bog/images/research/Reports/ANNREP2018.pdf.                                                        </t>
    </r>
    <r>
      <rPr>
        <b/>
        <i/>
        <sz val="11"/>
        <color rgb="FF000000"/>
        <rFont val="Franklin Gothic Book"/>
        <family val="2"/>
      </rPr>
      <t xml:space="preserve"> Guyana Gold Board</t>
    </r>
    <r>
      <rPr>
        <i/>
        <sz val="11"/>
        <color rgb="FF000000"/>
        <rFont val="Franklin Gothic Book"/>
        <family val="2"/>
      </rPr>
      <t xml:space="preserve"> - https://ggb.gov.gy/wp-content/uploads/2020/01/Financial-Statements-2018.pdf</t>
    </r>
  </si>
  <si>
    <t>EITI Report Section 6</t>
  </si>
  <si>
    <t>page 132, Section 5 Reconciliation Results                            Financial data is disclosed in Annual reports from Bank of Guyana (2018) and further information is disclosed by GGB Financial Statements (2018)</t>
  </si>
  <si>
    <r>
      <t xml:space="preserve">The 2018 EITI Report provides the government’s unilateral disclosure of extractive revenues from 18 of the 59 material companies included in the scope of reconciliation. </t>
    </r>
    <r>
      <rPr>
        <sz val="11"/>
        <color rgb="FF7030A0"/>
        <rFont val="Franklin Gothic Book"/>
        <family val="2"/>
      </rPr>
      <t xml:space="preserve">However, given taxpayer confidentiality constraints, the government has not provided disclosure of extractive revenues from companies that did not provide the taxpayer confidentiality waivers. </t>
    </r>
    <r>
      <rPr>
        <sz val="11"/>
        <rFont val="Franklin Gothic Book"/>
        <family val="2"/>
      </rPr>
      <t>Some information on aggregate government revenues from the extractive industries is systematically discloses in publications from the Bank of Guyana and the GGB, although not to levels of disaggregation or comprehensiveness required by the EITI Standard.</t>
    </r>
  </si>
  <si>
    <t>Is the data subject to credible, independent audits, applying international standards?</t>
  </si>
  <si>
    <t xml:space="preserve">Yes  </t>
  </si>
  <si>
    <t>The status of reporting templates submitted by Government Agencies are presented in Annex 9.2 of this report.
The Report of the Auditor General covers revenues collected by GRA and the Ministry of Finance and GGB submitted its audited financial statements. GGMC, EPA, NIS and NICIL did not submit their audited financial statements. The revenues received by GGMC, EPA, NIS and NICIL amounted to GYD 1.16 billion representing 6% of total reconciled revenues.</t>
  </si>
  <si>
    <t>Page 18, Section 1.4 Completeness and Reliability of Data                                                    The Audit Office of Guyana is the Supreme Audit Institution of the State245. The Constitution of the Co-operative Republic of Guyana Act (1980) states that the public accounts of Guyana and all authorities of the Government of Guyana must be audited by the Auditor General.</t>
  </si>
  <si>
    <r>
      <rPr>
        <sz val="11"/>
        <color rgb="FF7030A0"/>
        <rFont val="Franklin Gothic Book"/>
        <family val="2"/>
      </rPr>
      <t xml:space="preserve">The 2018 EITI Report was not able to demonstrate that all extractive revenue disclosures in the report were based on financial statements audited to international standards. </t>
    </r>
    <r>
      <rPr>
        <sz val="11"/>
        <rFont val="Franklin Gothic Book"/>
        <family val="2"/>
      </rPr>
      <t xml:space="preserve">The 2018 EITI Report (p.19) states that all reporting templates submitted by government agencies contained figures audited by the Auditor General </t>
    </r>
    <r>
      <rPr>
        <sz val="11"/>
        <color rgb="FF7030A0"/>
        <rFont val="Franklin Gothic Book"/>
        <family val="2"/>
      </rPr>
      <t>except for templates that were submitted by GRA, GGMC, GGB and EPA. These unaudited reports cover 38% of reconciled revenues.</t>
    </r>
  </si>
  <si>
    <t>Are government agencies subject to credible, independent audits?</t>
  </si>
  <si>
    <t>Yes, systematically disclosed for government agencies</t>
  </si>
  <si>
    <t>audit.org.gy/reports.html#</t>
  </si>
  <si>
    <t>Annual report 2018</t>
  </si>
  <si>
    <t>Page 18, Section 1.4 Completeness and Reliability of Data                                                                 Page 27, Section 3.11 - Context                                                                 The Auditor General’s report for the fiscal year 2018 states that the audit was conducted in accordance with the International Standards on Auditing issued by the International Federation of Accountants (IFAC), the International Standards of Supreme Audit Institutions (ISSAIs) and in accordance with section 24 and 25 of the Audit Act (2004).</t>
  </si>
  <si>
    <r>
      <t>The Auditor General's report for 2018 covers revenues collected by the seven material entities (GRA, GGB, GGMC, NICIL, NIS, EPA and the Ministry of Finance),</t>
    </r>
    <r>
      <rPr>
        <sz val="11"/>
        <color rgb="FF7030A0"/>
        <rFont val="Franklin Gothic Book"/>
        <family val="2"/>
      </rPr>
      <t xml:space="preserve"> but the 2018 report does not appear to contain evidence of a full audit of these entities' financial statments. </t>
    </r>
    <r>
      <rPr>
        <sz val="11"/>
        <color theme="1"/>
        <rFont val="Franklin Gothic Book"/>
        <family val="2"/>
      </rPr>
      <t>The report did confirm audits of all budget agencies, according to the IFAC's ISA and ISSAI. A stakeholder confirmed that the last full audit of GGMC was for the year 2012, and for the EPA 2016. The stakeholder also said that NIS is not audited by the AG, and that the most recent audit of the GGB covered 2019. Audits of the Ministry of Finance and the GRA's revenue intake are completed annually.</t>
    </r>
  </si>
  <si>
    <t>Could the MSG clarify that all material government entities were audited in 2018? Where are the findings of these 2018 audits available to the public?</t>
  </si>
  <si>
    <t>Government audits database</t>
  </si>
  <si>
    <t>Systematically Disclosed</t>
  </si>
  <si>
    <t>http://www.audit.org.gy/reports.html</t>
  </si>
  <si>
    <t>The Auditor General's Annual Reports are publicly available on the website of the AG</t>
  </si>
  <si>
    <t>AG Reports were confirmed available for download at https://audit.org.gy/reports.html#</t>
  </si>
  <si>
    <t>Are companies subject to credible, independent audits?</t>
  </si>
  <si>
    <t>Yes,</t>
  </si>
  <si>
    <t>Section 1.4 and 3.11 GYEITI Report</t>
  </si>
  <si>
    <r>
      <t xml:space="preserve">The 2018 EITI Report states (p.97) that private companies must submit audited accounts that meet the standards of the International Federation of Accountants, the International Financial Reporting Standards and the International Standards on Auditing. </t>
    </r>
    <r>
      <rPr>
        <sz val="11"/>
        <color rgb="FF7030A0"/>
        <rFont val="Franklin Gothic Book"/>
        <family val="2"/>
      </rPr>
      <t xml:space="preserve">However, the report also states on (p.18) that only 13 of 59 material companies submitted audited financial statements. The report states that it was not possible to conclude that financial data were subject to audits in accordance with international standards. </t>
    </r>
  </si>
  <si>
    <t>Company audits database</t>
  </si>
  <si>
    <t>Section 1.4 and Annex 9</t>
  </si>
  <si>
    <t xml:space="preserve">There does not appear to be a public database of extractive companies' audited financial statements. </t>
  </si>
  <si>
    <t xml:space="preserve">Could the MSG confirm whether there are any audited financial statements of extractive companies accessible to the public? </t>
  </si>
  <si>
    <t>Has the MSG applied a procedure for disclosures in accordance with the standard procedures endorsed by the EITI Board?</t>
  </si>
  <si>
    <t xml:space="preserve">While the ToR for the 2018 EITI Report do not appear to be publicly accessible, a review of the unpublished agreed  ToR for the IA for the 2017 and 2018 EITI Reports indicates that it was in line with the Board-approved template ToR for IAs. </t>
  </si>
  <si>
    <t>If yes, has the MSG agreed on reporting templates?</t>
  </si>
  <si>
    <t>Section 4 of GYEITI report</t>
  </si>
  <si>
    <t>The MSG approved a reporting template on March 13, 2019, according to minutes of MSG meetings.</t>
  </si>
  <si>
    <t>If yes, has the MSG undertaken a review of the audit and assurance procedures in companies and government entities participating in EITI reporting?</t>
  </si>
  <si>
    <t>Section 2.4 of GYEITI report</t>
  </si>
  <si>
    <r>
      <t xml:space="preserve">The 2018 EITI Report included a request for companies to provide copies of their audited finanical statements with their reporting templates. </t>
    </r>
    <r>
      <rPr>
        <sz val="11"/>
        <color rgb="FF7030A0"/>
        <rFont val="Franklin Gothic Book"/>
        <family val="2"/>
      </rPr>
      <t xml:space="preserve">However, the report also states on (p.18) that only 13 of 59 material companies submitted audited financial statements. The report states that it was not possible to conclude that financial data were subject to audits in accordance with international standards. </t>
    </r>
    <r>
      <rPr>
        <sz val="11"/>
        <rFont val="Franklin Gothic Book"/>
        <family val="2"/>
      </rPr>
      <t xml:space="preserve">For government, the 2018 report confirms that audits of all budget agencies were conducted, in accordance to the IFAC's ISA and ISSAI. </t>
    </r>
  </si>
  <si>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</si>
  <si>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 xml:space="preserve">The 2018 EITI Report states (p.24) that the MSG agreed that templates should be signed by a  sernior officer of the company or government entity, and that government figures must be certified by the Auditor General and agree with audited accounts for the period. </t>
  </si>
  <si>
    <t>If yes, has the MSG agreed on appropriate provisions for safeguarding confidential information?</t>
  </si>
  <si>
    <t>The 2018  EITI Report states (p.9) that the IA's work was conducted under ISRS 4400 Engagements to perform agreed upon procedures regarding Financial Information, which includes provisions related to the treatment of confidential information.</t>
  </si>
  <si>
    <t xml:space="preserve">If yes, have the names of companies that did not provide the required quality assurances for their EITI disclosures been published, including the materiality of each company's payments to government? </t>
  </si>
  <si>
    <t>Section 1.4 of GYEITI report</t>
  </si>
  <si>
    <t xml:space="preserve">The 2018 EITI Report states (p.20) that 15 of 18 companies that submitted templates included a hard copy signed by an authorized offcer at the management level. The names of relevant entities have been published, however GRA's inability to disclose information on individual taxpayers without those entities waiving their confidentiality rights means that the materiality of payments could not be published. The 2018 report (p.19)also lists the 11 companies for which revenues were not attested to by management certification from the GRA, which together accounted for 38% of reconciled revenues in 2018, and lists the one company for which MOF did not provide certification, which acconted for 24% of reconciled revenues in 2018. The repoprt confirms that the Auditor General provided attestation for all government templates aside from a total of 38% of reconciled revenues that were not attested to from four government agencies (GRA, GGMC, GGB, EPA). </t>
  </si>
  <si>
    <t>If yes, is there a summary of the key findings from the assessment of the comprehensiveness and reliability of the data disclosed by companies and government entities in the public domain?</t>
  </si>
  <si>
    <t xml:space="preserve">The 2018 EITI Report (p.168) contains a statement by the IA stating that it was not possible to ensure comprehensiveness and data reliability due to non-disclousre by both government agencies and material companies. </t>
  </si>
  <si>
    <t>If yes, has any non-financial (contextual) information been clearly sourced?</t>
  </si>
  <si>
    <t>Section 3 of GYEITI report</t>
  </si>
  <si>
    <t>Non-financial information is clearly sourced in the 2018 EITI Report.</t>
  </si>
  <si>
    <t>Has the EITI Board have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</si>
  <si>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</si>
  <si>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</si>
  <si>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</si>
  <si>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</si>
  <si>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</si>
  <si>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</si>
  <si>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</si>
  <si>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 xml:space="preserve">This Requirement is assessed to be 'mostly met'. To meet the Requirement in full, the financial report describing how NICIL manages the extractive revenues it collects as dividends from mining companies in which it holds equity would need to be disclosed. </t>
  </si>
  <si>
    <t>Does the government publicly clarify whether all extractive sector revenues are recorded in the national budget (i.e. enter the government's consolidated / single-treasury account)?</t>
  </si>
  <si>
    <t>Section 3.7: Page 87, 3.7 Collection and Distribution of Revenues</t>
  </si>
  <si>
    <t xml:space="preserve">The 2018 EITI Report clarifies that all extractive sector revenues are recorded in the national budget, with the exception of revenues withheld by GGB and NICIL in the mining sector: a 0.5% deduction on royalty payments retained by the Guyana Gold Board (GGB) from revenues subsequently transferred to the Guyana Gold Mining Commission (GGMC), while NICIL collects dividends from mining companies in which it holds equity before paying its own dividend to the Ministry of Finance. </t>
  </si>
  <si>
    <t>Does the government publicly disclose the specific types of revenues that are not recorded in the budget?</t>
  </si>
  <si>
    <t>Page 87, 3.7 Collection and Distribution of Revenues</t>
  </si>
  <si>
    <t>The 2018 EITI Report describes the two types of extractive revenues collected and retained by GGB and NICIL.</t>
  </si>
  <si>
    <t>Does the government publicly disclose the value of revenues that are not recorded in the budget?</t>
  </si>
  <si>
    <t>Sections 3.7 and 6 of GYEITI Report</t>
  </si>
  <si>
    <t>GYD 320,433,935</t>
  </si>
  <si>
    <r>
      <t xml:space="preserve">While the 2018 EITI Report describes the two types of extractive revenues collected and retained by GGB and NICIL, </t>
    </r>
    <r>
      <rPr>
        <sz val="11"/>
        <color rgb="FF7030A0"/>
        <rFont val="Franklin Gothic Book"/>
        <family val="2"/>
      </rPr>
      <t>it does not provide the value of extractive revenues retained by GGB and NICIL in 2018.</t>
    </r>
    <r>
      <rPr>
        <sz val="11"/>
        <color theme="1"/>
        <rFont val="Franklin Gothic Book"/>
        <family val="2"/>
      </rPr>
      <t xml:space="preserve"> </t>
    </r>
    <r>
      <rPr>
        <sz val="11"/>
        <rFont val="Franklin Gothic Book"/>
        <family val="2"/>
      </rPr>
      <t>However, the value of GGB's withheld royalties is available in its audited financial statements for 2018.</t>
    </r>
  </si>
  <si>
    <t>Could the MSG clarify where the value of extractive revenues collected and retained by GGB and NICIL are publicly disclosed for 2018?</t>
  </si>
  <si>
    <t>Is there a public explanation of the allocation of revenues to extra-budgetary entities, such as development or sovereign wealth funds?</t>
  </si>
  <si>
    <t>Systematically disclosed on the MoF website</t>
  </si>
  <si>
    <t>https://finance.gov.gy/natural-resource-fund-act/</t>
  </si>
  <si>
    <t>Sections 3.7 of GYEITI Report</t>
  </si>
  <si>
    <t>Page 61, National Resource Fund Act 2019</t>
  </si>
  <si>
    <r>
      <rPr>
        <sz val="11"/>
        <color rgb="FF7030A0"/>
        <rFont val="Franklin Gothic Book"/>
        <family val="2"/>
      </rPr>
      <t>The 2018 EITI Report does not provide an explanation of the management of extractive revenues retained by GGB and NICIL,</t>
    </r>
    <r>
      <rPr>
        <sz val="11"/>
        <color theme="1"/>
        <rFont val="Franklin Gothic Book"/>
        <family val="2"/>
      </rPr>
      <t xml:space="preserve"> although it provides links to GGB's annual audited financial statements from which information on the management of GGB's revenues is provided. </t>
    </r>
    <r>
      <rPr>
        <sz val="11"/>
        <color rgb="FF7030A0"/>
        <rFont val="Franklin Gothic Book"/>
        <family val="2"/>
      </rPr>
      <t xml:space="preserve">However, NICIL's audited financial statements do not appear to be publicly accessible and the 2018 EITI Report does not describe NICIL's management of dividends collected from mining companies in which it holds equity. </t>
    </r>
  </si>
  <si>
    <t>Could the MSG clarify where an explanation of how NICIL manages dividends collected from mining companies in which it holds equity are managed? Where are financial reports describing NICIL's financial management accessible to the public?</t>
  </si>
  <si>
    <t>Are financial reports explaining the allocation of revenues to extra-budgetary entities, such as development or sovereign wealth funds, publicly accessible?</t>
  </si>
  <si>
    <t>https://finance.gov.gy/budget/</t>
  </si>
  <si>
    <t>Yes, the budgetary allocation is publicly available. (https://finance.gov.gy/budget/)
There is no allocation from the NRF to date.</t>
  </si>
  <si>
    <t>Is there a public explanation of the allocation of extractive revenues collected by a government entity, or on behalf of the government (e.g. by an SOE), that are retained by that entity and not recorded in the national or subnational budget?</t>
  </si>
  <si>
    <t>page 93, 3.7.3 Revenue Allocation</t>
  </si>
  <si>
    <t>Under the Companies Act (1991), government shares in NICIL include the right of the shareholder to receive any dividend declared by the company. NICIL is an SOE which is wholly owned by the Government of 
Guyana. This information is disclosed through EITI Reporting and the Companies Act is systematically disclosed on Deeds and Commercial Authorities Registries website.</t>
  </si>
  <si>
    <t>Are financial reports explaining the allocation of extractive revenues collected by a government entity, or on behalf of the government (e.g. by an SOE), that are retained by that entity and not recorded in the national or subnational budget?</t>
  </si>
  <si>
    <t xml:space="preserve">Yes, MoF website </t>
  </si>
  <si>
    <t xml:space="preserve"> the budgetary allocation is publicly available. (https://finance.gov.gy/budget/)
all extractive revenues collected are recorded in the national budget.</t>
  </si>
  <si>
    <t>Are there references to any national revenue classification systems or international data standards in the public domain?</t>
  </si>
  <si>
    <t xml:space="preserve"> https://gyeiti.org/wp-content/uploads/GYEITI-Annual-Progress-Report-FY-2019-Final-Revised-Version-17.03.2021-1.pdf</t>
  </si>
  <si>
    <t xml:space="preserve">The GFSM is the classification system that Guyana currently using, which is in accordance with IMF standard. Note in Annual progress Report 2019.  </t>
  </si>
  <si>
    <t>The 2019 annual progress report confirms that Guyana operates a national reveneu classification system that is aligned with the IMF's GFS.</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</si>
  <si>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</si>
  <si>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</si>
  <si>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</si>
  <si>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It is the International Secretariat's preliminary assessment that the Requirement 5.2 was not applicable in the period under review as no indication of subnational transfers of extractive revenues was identified. The MSG did not document its work to assess the applicability of this Requirement in the period under review.</t>
  </si>
  <si>
    <t>Is Requirement 5.2 applicable in the period under review?</t>
  </si>
  <si>
    <t>subnational trransfers are is not applicable. Page 126, 4.1.5 Subnational transfers</t>
  </si>
  <si>
    <t>Does the government disclose information on Subnational transfers?</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</si>
  <si>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</si>
  <si>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</si>
  <si>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</si>
  <si>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</si>
  <si>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</si>
  <si>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</si>
  <si>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</si>
  <si>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</si>
  <si>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</si>
  <si>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Not assessed</t>
  </si>
  <si>
    <t xml:space="preserve"> This Requirement is ‘not assessed’ since Guyana does not seem to have yet comprehensively addressed all encouraged aspects of this requirement, and therefore it is not yet “exceeded”. While the disclosures include a description of the budget cycle, encouraged aspects of the Requirement such as revenue forecasting and production projections have not been disclosed in the period under review.</t>
  </si>
  <si>
    <t>Does the government disclose whether any extractive sector revenues are earmarked (i.e. pinned to specific uses, programmes, geographical zones)? - add rows if several</t>
  </si>
  <si>
    <t>This information has not been disclosed in the period under review. However, it does not appear that there are any earmarked extractive revenues in Guyana in 2018.</t>
  </si>
  <si>
    <t xml:space="preserve">Does the government disclose a description of the country’s budget and audit processes? </t>
  </si>
  <si>
    <t>Page 87, 3.7.1 Budget Process                                 Page 98, Audit of State Owned Enterprises</t>
  </si>
  <si>
    <t>Budget process and Audit process described</t>
  </si>
  <si>
    <t>The 2018 EITI Report includes a brief description of the budget cycle and audit processes. The section in the Report sets out the legal framework for auditing and the institutional framework for budgetting but the section does not make reference to Requirement 5.3, making it harder for stakeholders to identify the section within the Report disclosing this information.</t>
  </si>
  <si>
    <t>Does the government disclose publicly available information about budgets and 
expenditures? - add rows if several</t>
  </si>
  <si>
    <t>https://finance.gov.gy/budget/budget-estimates/                       https://www.audit.org.gy/pubs/Annual Report2018v1.pdf</t>
  </si>
  <si>
    <t>Budget Estimates are disclosed on the Ministry of Finance website and the Report of the Auditor General</t>
  </si>
  <si>
    <t>Budget estimates are systematically disclosed on the Ministry of Finance website. The Annual Audit Office Report was not identified on the Audit Office's website for the year 2018. This report is referenced and hyperlinked in EITI Reporting.</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</si>
  <si>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</si>
  <si>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</si>
  <si>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</si>
  <si>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r>
      <t xml:space="preserve">Guyana has made progress in using its EITI reporting to ensure public disclosures of extractive companies’ social expenditures, but not yet of any environmental payments to government that may be legally or contractually required. The 2018 EITI Report discloses some reporting companies’ disclosures of both mandatory and voluntary social expenditures, although the legal basis for the social expenditures categorised as ‘mandatory’ remains unclear. Some of the information listed in Requirement 6.1.a is not publicly accessible for a significant share of disclosures of mandatory social expenditures disclosed in the 2018 EITI Report. 
In terms of environmental payments to government, the 2018 EITI Report only states that awards of mining licenses are contingent on the approval of an Environmental and Social Impact Assessment but does not clarify the specific legally and contractually mandated payments to government related to the environment that are required of mining, oil and gas companies. The 2018 EITI Report does not appear to have included voluntary environmental expenditures in the scope of company reporting for 2018. Some stakeholders consulted considered that Guyana had made efforts to disclose social and environmental expenditures but that the objective was only in the process of being fulfilled. The Secretariat's preliminary assessment is that Requirement 6.1 is </t>
    </r>
    <r>
      <rPr>
        <b/>
        <sz val="11"/>
        <color theme="1"/>
        <rFont val="Franklin Gothic Book"/>
        <family val="2"/>
      </rPr>
      <t xml:space="preserve">partly met </t>
    </r>
    <r>
      <rPr>
        <sz val="11"/>
        <color theme="1"/>
        <rFont val="Franklin Gothic Book"/>
        <family val="2"/>
      </rPr>
      <t xml:space="preserve">in Guyana. </t>
    </r>
  </si>
  <si>
    <t>Is Requirement 6.1 applicable in the period under review?</t>
  </si>
  <si>
    <t>Page 126, 4.1.2Social and Environmental Expenditure</t>
  </si>
  <si>
    <t>The GYEITI MSG agreed to include the mandatory and discretionary social and environmental expenditure in the scope through unilateral disclosure by extractive companies.</t>
  </si>
  <si>
    <t>The 2018 EITI Report (p.60) refers to the Petroleum Act in its description of mandatory social expenditures in the oil and gas sector, but does not clarify the specific legal or contractual provisions that require mining and petroleum companies to undertake mandatory social expenditures. Annex 11 distinguishes between the mandatory and voluntary social expenditures, although the legal or contractual basis for mandatory social expenditures remains unclear. In terms of environmental payments to government, the 2018 EITI Report (p.71) only states that awards of mining licenses are contingent on the approval of an Environmental and Social Impact Assessment, but does not clarify the specific legal and contractual provisions regulating extractive companies' environmental payments to government.</t>
  </si>
  <si>
    <t>Social expenditures</t>
  </si>
  <si>
    <r>
      <t>Does the</t>
    </r>
    <r>
      <rPr>
        <i/>
        <u/>
        <sz val="11"/>
        <rFont val="Franklin Gothic Book"/>
        <family val="2"/>
      </rPr>
      <t xml:space="preserve"> government</t>
    </r>
    <r>
      <rPr>
        <i/>
        <sz val="11"/>
        <rFont val="Franklin Gothic Book"/>
        <family val="2"/>
      </rPr>
      <t xml:space="preserve"> disclose information on social expenditures?</t>
    </r>
  </si>
  <si>
    <t xml:space="preserve">https://finance.gov.gy/budget/budget-estimates/   </t>
  </si>
  <si>
    <t>Social and Environemental expenditure disclosed in National Budget estimates</t>
  </si>
  <si>
    <t>The government discloses information on social expenditures incurred by the government. There is no evidence of the government disclosing information on social expenditure by companies.</t>
  </si>
  <si>
    <r>
      <t xml:space="preserve">If yes, what was the total </t>
    </r>
    <r>
      <rPr>
        <b/>
        <i/>
        <sz val="11"/>
        <rFont val="Franklin Gothic Book"/>
        <family val="2"/>
      </rPr>
      <t>mandatory</t>
    </r>
    <r>
      <rPr>
        <i/>
        <sz val="11"/>
        <rFont val="Franklin Gothic Book"/>
        <family val="2"/>
      </rPr>
      <t xml:space="preserve"> social expenditures received?</t>
    </r>
  </si>
  <si>
    <t xml:space="preserve">Not aggregated </t>
  </si>
  <si>
    <t>This is not disclosed. The government discloses information on social expenditures incurred by the government, not by companies.</t>
  </si>
  <si>
    <r>
      <t>If yes, what was the total</t>
    </r>
    <r>
      <rPr>
        <b/>
        <i/>
        <sz val="11"/>
        <rFont val="Franklin Gothic Book"/>
        <family val="2"/>
      </rPr>
      <t xml:space="preserve"> voluntary</t>
    </r>
    <r>
      <rPr>
        <i/>
        <sz val="11"/>
        <rFont val="Franklin Gothic Book"/>
        <family val="2"/>
      </rPr>
      <t xml:space="preserve"> social expenditures received?</t>
    </r>
  </si>
  <si>
    <r>
      <t xml:space="preserve">Have government's public disclosures of </t>
    </r>
    <r>
      <rPr>
        <b/>
        <i/>
        <sz val="11"/>
        <rFont val="Franklin Gothic Book"/>
        <family val="2"/>
      </rPr>
      <t xml:space="preserve">mandatory </t>
    </r>
    <r>
      <rPr>
        <i/>
        <sz val="11"/>
        <rFont val="Franklin Gothic Book"/>
        <family val="2"/>
      </rPr>
      <t>social expenditures been disaggregated by payment type, company, between cash and in-kind and include information on the nature of in-kind expenditures and the identity of any non-government beneficiaries?</t>
    </r>
  </si>
  <si>
    <r>
      <t xml:space="preserve">If yes, have </t>
    </r>
    <r>
      <rPr>
        <b/>
        <i/>
        <sz val="11"/>
        <rFont val="Franklin Gothic Book"/>
        <family val="2"/>
      </rPr>
      <t>mandatory</t>
    </r>
    <r>
      <rPr>
        <i/>
        <sz val="11"/>
        <rFont val="Franklin Gothic Book"/>
        <family val="2"/>
      </rPr>
      <t xml:space="preserve"> social expenditures been disclosed, with appropriate attention to data quality in accordance with Requirement 4.9?</t>
    </r>
  </si>
  <si>
    <r>
      <t>Do</t>
    </r>
    <r>
      <rPr>
        <i/>
        <u/>
        <sz val="11"/>
        <rFont val="Franklin Gothic Book"/>
        <family val="2"/>
      </rPr>
      <t xml:space="preserve"> companies</t>
    </r>
    <r>
      <rPr>
        <i/>
        <sz val="11"/>
        <rFont val="Franklin Gothic Book"/>
        <family val="2"/>
      </rPr>
      <t xml:space="preserve"> disclose information on social expenditures?</t>
    </r>
  </si>
  <si>
    <t xml:space="preserve">Social and Environmental Contribution Unilaterally disclosed </t>
  </si>
  <si>
    <t>Company mandatory social expenditures are unilaterally by companies in the 2018 EITI Report.</t>
  </si>
  <si>
    <t>If yes, what was the total mandatory social expenditures paid?</t>
  </si>
  <si>
    <t>The total mandatory social expenditures paid by companies are unilaterally disclosed by companies in the 2018 EITI Report.</t>
  </si>
  <si>
    <t>If yes, what was the total voluntary social expenditures paid?</t>
  </si>
  <si>
    <t>The total voluntary social expenditures paid by companies are unilaterally disclosed by companies in the 2018 EITI Report.</t>
  </si>
  <si>
    <t>Have companies' public disclosures of mandatory social expenditures been disaggregated by payment type, company, between cash and in-kind and include information on the nature of in-kind expenditures and the identity of any non-government beneficiaries?</t>
  </si>
  <si>
    <t>Page 160, 6.2.2. Social and environmental expenditure disclosed by extractive entities                                 Annex 11</t>
  </si>
  <si>
    <r>
      <t xml:space="preserve">Annex 11 of the 2018 EITI Report presents companies' unilateral disclosures of social expenditures. Information provided includes name of company, identity of the beneficiary(ies) for only some of the expenditures, description of the expenditure for only some of the expenditures, confirmation of whether the expenditure was in cash or in kind as well as the value of the expenditure. </t>
    </r>
    <r>
      <rPr>
        <sz val="11"/>
        <color rgb="FF7030A0"/>
        <rFont val="Franklin Gothic Book"/>
        <family val="2"/>
      </rPr>
      <t>However, these disclosures do not appear to be comprehensive given that only the 18 reporting companies disclosed this information, not all 59 material companies included in the scope of reporting (</t>
    </r>
    <r>
      <rPr>
        <i/>
        <sz val="11"/>
        <color rgb="FF7030A0"/>
        <rFont val="Franklin Gothic Book"/>
        <family val="2"/>
      </rPr>
      <t>see Requirement 4.1</t>
    </r>
    <r>
      <rPr>
        <sz val="11"/>
        <color rgb="FF7030A0"/>
        <rFont val="Franklin Gothic Book"/>
        <family val="2"/>
      </rPr>
      <t xml:space="preserve">). </t>
    </r>
  </si>
  <si>
    <t>If yes, have mandatory social expenditures been disclosed, with appropriate attention to data quality in accordance with Requirement 4.9?</t>
  </si>
  <si>
    <t>Companies' unilateral disclosures of social expenditures were included in their reporting templates, which means the same quality assurances applied as for companies' other EITI reporting.</t>
  </si>
  <si>
    <t>Environmental payments</t>
  </si>
  <si>
    <t>Does the government disclose information on environmental payments?</t>
  </si>
  <si>
    <t>The 2018 EITI Report provides the EPA's disclosures of revenues from extractive companies, which accounted for 0.3% of total extractive revenues in 2018 (pp.11,21). The report confirms that mining companies are required to sign an Environmental Management Agreement prior to issuance of the mining permit.</t>
  </si>
  <si>
    <t>If yes, what was the total mandatory environmental payments?</t>
  </si>
  <si>
    <t>The 2018 EITI Report discloses the value of total company payments to the EPA in 2018, while Annex 10 provides the detail of reconciliation per company and revenue stream for the 18 companies that participated in EITI reporting in 2018.</t>
  </si>
  <si>
    <t>If yes, what was the total voluntary environmental payments?</t>
  </si>
  <si>
    <t>The 2018 EITI Report does not appear to have included voluntary environmental expenditures in the scope of company reporting for 2018.</t>
  </si>
  <si>
    <t>If yes, have mandatory environmental expenditures been disclosed, with appropriate attention to data quality in accordance with Requirement 4.9?</t>
  </si>
  <si>
    <t>Companies' unilateral disclosures of mandatory enviromental payments were included in their reporting templates, which means the same quality assurances applied as for companies' other EITI reporting.</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</si>
  <si>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</si>
  <si>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</si>
  <si>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</si>
  <si>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TBC</t>
  </si>
  <si>
    <t xml:space="preserve">The Secretariat's preliminary assessment is that additional information is required from the MSG in order to assess whether Requirement 6.2 was applicable to Guyana in the period under review. While the 2018 EITI Report states that the MSG included disclosures of quasi-fiscal expenditures in the scope of reporting for NICIL, but not for GGB, the other entity it categorises as a SOE for EITI reporting purposes, there is no evidence of any further work by the MSG related to transparency in quasi-fiscal expenditures and there have been no disclosures of such expenditures, if they exist. The Secretariat welcomes the inclusion of both GGB and NICIL in EITI reporting. However, it remains unclear based on publicly accessible information whether these SOEs engage in quasi-fiscal expenditures. The assessment of this Requirement will be reviewed in light of comments from the MSG on the draft assessment.  </t>
  </si>
  <si>
    <t>Is Requirement 6.2 applicable in the period under review?</t>
  </si>
  <si>
    <t>Page 126, 4.16 Quasi-fiscal expenditures</t>
  </si>
  <si>
    <t>The GYEITI MSG agreed to include information on the quasi-fiscal expenditure during the fiscal year 2018 through unilateral disclosure by National Industrial and Commercial Investments Ltd (NICIL) the wholly owned government company. The GYEITI MSG agreed that Information on quasi-fiscal expenditure should include arrangements whereby NICIL undertake public social expenditure such as payments for social services, public infrastructure, fuel subsidies and national debt servicing, etc. outside of the national budgetary process.</t>
  </si>
  <si>
    <t xml:space="preserve">While the MSG included dislcosures of quasi-fiscal expenditures in the reporting template for NICIL, it did not do so for the other entity that it categorises as a SOE, GGB. There is no evidence of any further MSG discussion or work on the issue of quasi-fiscal expenditures. </t>
  </si>
  <si>
    <t>Could the MSG clarify why it did not include the other entity it categorises as a SOE for EITI reporting purposes in the scope of reporting for quasi-fiscal expenditures? What work has the MSG undertaken to identify quasi-fiscal expenditures and design a reporting process to ensure transparency in such expenditures?</t>
  </si>
  <si>
    <t>NICIL public social expenditure such as payments for social services, public infrastructure, fuel subsidies and national debt servicing, etc. outside of the national budgetary process.</t>
  </si>
  <si>
    <t>Does the government or SOEs disclose information on quasi-fiscal expenditures?</t>
  </si>
  <si>
    <t>Not met</t>
  </si>
  <si>
    <t>NICIL did not provide reporting templates as such these quasi-fiscal expenditures are not disclosed</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</si>
  <si>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</si>
  <si>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</si>
  <si>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</si>
  <si>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</si>
  <si>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</si>
  <si>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</si>
  <si>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</si>
  <si>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r>
      <t>The Secretariat preliminary assessment is that Guyana has</t>
    </r>
    <r>
      <rPr>
        <b/>
        <sz val="11"/>
        <color theme="1"/>
        <rFont val="Franklin Gothic Book"/>
        <family val="2"/>
      </rPr>
      <t xml:space="preserve"> fully met</t>
    </r>
    <r>
      <rPr>
        <sz val="11"/>
        <color theme="1"/>
        <rFont val="Franklin Gothic Book"/>
        <family val="2"/>
      </rPr>
      <t xml:space="preserve"> Requirement 6.3. The 2018 Guyana EITI Report discloses relevant information about the contribution of the extractive industries to the economy for the 2018 year. information about the Gross Value Added of the mining sector, government revenues, exports, and employment is systematically disclosed through the Bank of Guyana Annual Reports. However, employment information is no disaggregated  and there is no evidence of attempts to provide this information. Guyana’s report provides some information about key regions where production is concentrated. For oil and Gas sector, a map referring to licenses is included in Annex 2 of the EITI Report, but no details are provided if this information is systematically disclosed. For the mining sector, information about current and prospective licenses is systematically disclosed in the GGMC website. </t>
    </r>
  </si>
  <si>
    <t>Does the government disclose information on the contribution of the extractive industries to the economy?</t>
  </si>
  <si>
    <t>EITI Report and systematically disclosed</t>
  </si>
  <si>
    <r>
      <rPr>
        <b/>
        <i/>
        <sz val="11"/>
        <color rgb="FF000000"/>
        <rFont val="Franklin Gothic Book"/>
        <family val="2"/>
      </rPr>
      <t>Bank of Guyana Annual Report</t>
    </r>
    <r>
      <rPr>
        <i/>
        <sz val="11"/>
        <color rgb="FF000000"/>
        <rFont val="Franklin Gothic Book"/>
        <family val="2"/>
      </rPr>
      <t xml:space="preserve"> https://www.bankofguyana.org.gy/bog/images/research/Reports/ANNREP2018.pdf. </t>
    </r>
    <r>
      <rPr>
        <b/>
        <i/>
        <sz val="11"/>
        <color rgb="FF000000"/>
        <rFont val="Franklin Gothic Book"/>
        <family val="2"/>
      </rPr>
      <t xml:space="preserve">Bureau of Statistics </t>
    </r>
    <r>
      <rPr>
        <i/>
        <sz val="11"/>
        <color rgb="FF000000"/>
        <rFont val="Franklin Gothic Book"/>
        <family val="2"/>
      </rPr>
      <t xml:space="preserve">   (Rebasing-Exercise-Report-Base-Year-2012.pdf (statisticsguyana.gov.gy).</t>
    </r>
  </si>
  <si>
    <t xml:space="preserve">Page 104, 3.13. The contribution of the extractive sector to the economy.                  </t>
  </si>
  <si>
    <r>
      <rPr>
        <b/>
        <sz val="11"/>
        <color theme="1"/>
        <rFont val="Franklin Gothic Book"/>
        <family val="2"/>
      </rPr>
      <t>Bank of Guayana</t>
    </r>
    <r>
      <rPr>
        <sz val="11"/>
        <color theme="1"/>
        <rFont val="Franklin Gothic Book"/>
        <family val="2"/>
      </rPr>
      <t xml:space="preserve"> reported at Base year 2006.        </t>
    </r>
    <r>
      <rPr>
        <b/>
        <sz val="11"/>
        <color theme="1"/>
        <rFont val="Franklin Gothic Book"/>
        <family val="2"/>
      </rPr>
      <t>Bureau of Statistics</t>
    </r>
    <r>
      <rPr>
        <sz val="11"/>
        <color theme="1"/>
        <rFont val="Franklin Gothic Book"/>
        <family val="2"/>
      </rPr>
      <t xml:space="preserve"> revised the determination method of GDP and updated the based year of prices from 2006 to 2012.</t>
    </r>
  </si>
  <si>
    <r>
      <t xml:space="preserve">The 2018 Guyana EITI Report discloses information about the contribution of the extractive industries to the economy for the 2018 year. The report includes information about the Gross Value Added of the mining sector, and its percentage contribution towards Gross Domestic Product. This information is systematically disclosed and can be accessed through the Bank of Guyana Annual Reports. </t>
    </r>
    <r>
      <rPr>
        <sz val="11"/>
        <color rgb="FF7030A0"/>
        <rFont val="Franklin Gothic Book"/>
        <family val="2"/>
      </rPr>
      <t xml:space="preserve">However, the Report does not include an estimate of the informal sector activity, including to artisanal and small-scale mining. </t>
    </r>
    <r>
      <rPr>
        <sz val="11"/>
        <color theme="1"/>
        <rFont val="Franklin Gothic Book"/>
        <family val="2"/>
      </rPr>
      <t xml:space="preserve"> For the year under review, the oil and gas sector did not report any significant contribution to the GDP since it was at the exploration stage. However, the start of oil production in December 2019 means that Requirement 6.3 will be applicable for EITI Reports covering 2020 onwards. Guyana’s report also includes information about the production volumes for the forestry and fisheries sectors, and this information is systematically disclosed. 
The 2018 Report includes information about government revenues from the mining and oil sectors and its contribution towards total government revenues. Also, it discloses information about exports in the mining sector and its percentage contribution towards total exports of the country. This information is systematically disclosed by the Bank of Guyana. 
EITI Report has disclosed information about employment in in the mining, oil and gas, and forestry sectors and their percentage contribution towards total employment numbers. Although this information is systematically disclosed, it is no disaggregated by gender, company and occupational level. Moreover, there is no evidence of attempts to provide employment data disaggregated by gender in the extractive sector. 
Guyana’s report provides some information about Key regions where production is concentrated. However, this information is not comprehensive. A map with oil and Gas licenses is included in Annex 2 of the EITI Report, but this information is not available for the mining sector. Additionally, no details about the systematic disclosure of Annex 2 are provided. Some information could be complemented with data from requirement 6.1  </t>
    </r>
  </si>
  <si>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</si>
  <si>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 xml:space="preserve">140.52 billion GYD                     </t>
  </si>
  <si>
    <t>The oil and gas sector was still at the exploration stage during the fiscal year 2018, and accordingly there are no exports nor any significant contribution of the oil and gas sector to GDP</t>
  </si>
  <si>
    <t xml:space="preserve">Gross Value Added for mining and quarrying sector, and its percentage contribution towards Gross Domestic Product is included. This information is systematically disclosed. </t>
  </si>
  <si>
    <t>Gross Domestic Product ASM and informal sector</t>
  </si>
  <si>
    <t>There is no informal activity in the oil &amp; Gas sector. 
The Government statistics do not consider the informal sector GDP as significant enough to be accounted for</t>
  </si>
  <si>
    <t xml:space="preserve">The Report does not include an estimate of the informal sector activity for the extractive industries, including to artisanal and small-scale mining. </t>
  </si>
  <si>
    <t>Gross Domestic Product - all sectors</t>
  </si>
  <si>
    <t>689.04 billion GYD</t>
  </si>
  <si>
    <t>systematically disclosed by the BoG</t>
  </si>
  <si>
    <t>Government revenue - extractive industries</t>
  </si>
  <si>
    <t>25.74 billion GYD</t>
  </si>
  <si>
    <t>18.19 billion GYD - Mining                                    7.55 billion GYD - Oil &amp; Gas</t>
  </si>
  <si>
    <t xml:space="preserve">Government revenues are available in pp. 154-157. However, this information is not systematically disclosed. </t>
  </si>
  <si>
    <t>Government revenue - all sectors</t>
  </si>
  <si>
    <t>244.08 billion GYD</t>
  </si>
  <si>
    <t>Exports - extractive industries</t>
  </si>
  <si>
    <t>189.10 billion GYD</t>
  </si>
  <si>
    <t xml:space="preserve">Export volumes and values are included in the EITI Report. The Report discloses information about exports in the mining sector and its percentage contribution towards total exports of the country. This information is systematically disclosed by the Bank of Guyana. </t>
  </si>
  <si>
    <t>Exports - all sectors</t>
  </si>
  <si>
    <t>286.44 billion GYD</t>
  </si>
  <si>
    <t xml:space="preserve">Included in the EITI Report. </t>
  </si>
  <si>
    <t>Employment - extractive sector - male</t>
  </si>
  <si>
    <t>people</t>
  </si>
  <si>
    <t>Employment - extractive sector - female</t>
  </si>
  <si>
    <t>EITI Report has disclosed information about employment in in the mining, oil and gas, and forestry sectors and their percentage contribution towards total employment numbers. Although this information is systematically disclosed, it is not disaggregated by gender, company and occupational level. Moreover, the Validation templates submitted by the MSG does not provide evidence on attempts to estimate disaggregated employment information in the extractive sector</t>
  </si>
  <si>
    <t>Employment - extractive sector</t>
  </si>
  <si>
    <t xml:space="preserve">Page 106, 3.13. The contribution of the extractive sector to the economy.                  </t>
  </si>
  <si>
    <t>Information is systematically disclosed by the Bureau of Statistics</t>
  </si>
  <si>
    <t>Employment - all sectors</t>
  </si>
  <si>
    <t xml:space="preserve">Page 106, 3.13. The contribution of the extractive sector to the economy.                                                    GLFS_Bulletin_2018.pdf (statisticsguyana.gov.gy)  </t>
  </si>
  <si>
    <t>Investment - extractive sector</t>
  </si>
  <si>
    <t>Investment - all sectors</t>
  </si>
  <si>
    <t>Does the government disclose information on the location of the major extractive activities in the country?</t>
  </si>
  <si>
    <t xml:space="preserve">(https://glsc.gov.gy/services/maps/).        </t>
  </si>
  <si>
    <t>Annex 2 - Oil and Gas Map</t>
  </si>
  <si>
    <t xml:space="preserve">The Guyana Lands and Survey Commission (GLSC) publishes on its website a catalogue of maps, including a resource map showing the distribution of these natural resources. This includes minerals, oil, agricultural and forest resources.                                                        Guyana Geology and Mines Commission (GGMC) publishes and Oil &amp; Gas Map </t>
  </si>
  <si>
    <t xml:space="preserve">Guyana’s 2018 Report provides information about key regions where production is concentrated. For oil and Gas sector, a map referring to licenses is included in Annex 2 of the EITI Report, but no details are provided if this information is systematically disclosed. For the mining sector, information about current and prospective licenses is systematically disclosed in the GGMC website. However, stakeholder consultation showed that an overlap in mining licenses exist, and further detail and clarification about this is needed.  </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</si>
  <si>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</si>
  <si>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</si>
  <si>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</si>
  <si>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The Requirement has not been addressed in all aspects in the period under review and so is not yet 'exceeded', and thereby not applicable. While EITI Reporting provides an overview of the legal and regulatory framework governing the extractive industries in Guyana, administrative practice and enforcement mechanisms are not comprehensively disclosed. Project EIAs are not systematically disclosed and no environmental management plans are disclosed on the EPA website. This significant gap in disclosures undermines monitoring of the specific actions required of extractive industry operators to mitigate the environmental and social risks and impacts analysed in project-level EIAs and other legally required environmental reporting, as the requirements of the regulator for environmental management of a project are typically set out in the EMP.</t>
  </si>
  <si>
    <t>Is Requirement 6.4 applicable in the period under review?</t>
  </si>
  <si>
    <t>the relevant legal and administrative rules for environmental management?</t>
  </si>
  <si>
    <r>
      <rPr>
        <b/>
        <sz val="11"/>
        <color rgb="FF000000"/>
        <rFont val="Franklin Gothic Book"/>
        <family val="2"/>
      </rPr>
      <t xml:space="preserve">Regulations:    </t>
    </r>
    <r>
      <rPr>
        <sz val="11"/>
        <color rgb="FF000000"/>
        <rFont val="Franklin Gothic Book"/>
        <family val="2"/>
      </rPr>
      <t xml:space="preserve">                                                                                            http://www.epaguyana.org/epa/regulations2/download/7-regulations/19-ag-1authorisations-regulations-2000
http://www.epaguyana.org/epa/regulations2/download/7-regulations/20-ag-1epa-water-quality-regs
http://www.epaguyana.org/epa/regulations2/download/7-regulations/21-ag-1hazardous-wastes-regulations
http://www.epaguyana.org/epa/regulations2/download/7-regulations/22-ag-1-epa-air-pollution-regs
http://www.epaguyana.org/epa/regulations2/download/7-regulations/23-ag-1epa-noise-management-regs
http://www.epaguyana.org/epa/regulations2/download/7-regulations/25-litter-regulations                                                                                                                                      http://www.epaguyana.org/epa/regulations2/download/7-regulations/26-styrofoam-regulations
http://www.epaguyana.org/epa/regulations2/download/7-regulations/27-wildlife-regulations.                                                            </t>
    </r>
    <r>
      <rPr>
        <b/>
        <sz val="11"/>
        <color rgb="FF000000"/>
        <rFont val="Franklin Gothic Book"/>
        <family val="2"/>
      </rPr>
      <t xml:space="preserve">Codes of Practice:                                                                                     </t>
    </r>
    <r>
      <rPr>
        <sz val="11"/>
        <color rgb="FF000000"/>
        <rFont val="Franklin Gothic Book"/>
        <family val="2"/>
      </rPr>
      <t>s://ggmc.gov.gy/sites/default/files/law/Code%20of%20Practice%20-%20Mine%20Effluents.pdf
https://ggmc.gov.gy/sites/default/files/law/Code%20of%20Practice%20-%20Mercury.pdf
https://ggmc.gov.gy/sites/default/files/law/Code%20of%20Practice%20-%20Environmental%20Effects%20Monitoring%20Program.pdf
https://ggmc.gov.gy/sites/default/files/law/Code%20of%20Practice%20-%20Contingency%20and%20Response%20Plans_0.pdf
https://ggmc.gov.gy/sites/default/files/law/Code%20of%20Practice%20-%20Waste%20Management.pdf                                                                                                                                  https://ggmc.gov.gy/sites/default/files/law/Code%20of%20Practice%20-%20Use%20of%20Small%20Dams%20W%20T%20%20Management.pdf
https://ggmc.gov.gy/sites/default/files/law/Code%20of%20Practice%20-%20Sand%20and%20Loam%20Mining.pdf
https://ggmc.gov.gy/sites/default/files/law/Code%20of%20Practice%20-%20Quarrying.pdf
https://ggmc.gov.gy/sites/default/files/law/Code%20of%20Practice%20-%20Mine%20Reclamation.pdf</t>
    </r>
  </si>
  <si>
    <t>Page 112, 3.14 Management and Monitoring of Environment</t>
  </si>
  <si>
    <t>The 2018 EITI Report provides an overview of relevant laws and regulations governing environmental aspects of the extractives (pp.112 onwards). Codes of Practice are systematically disclosed and set out the legal mandate for enforcement, authority delegated by statute and monitoring systems for environmental legal compliance and enforcement. The Environmental Protection Act (No. 11 of 1996) Art. 36, requires the establishment and maintenance of a public register of information relating to environmental assessments and approvals and requires information to be accessible to the public 60 days from the granting of an environmental permit. This register has not been digitised and only a small section of the EIAs submitted to and environmental permits granted by the EPA can be accessed on the EPA website.</t>
  </si>
  <si>
    <t>databases containing environmental impact assessments, certification schemes or similar documentation of environmental management?</t>
  </si>
  <si>
    <t xml:space="preserve">http://www.epaguyana.org/epa/eia-s/download/17-esia-s/286-aurora-gold-mines-final-esia 
http://www.epaguyana.org/epa/eia-s/download/17-esia-s/286-aurora-gold-mines-final-esia 
http://www.epaguyana.org/epa/eia-s/download/17-esia-s/285-final-esia-report-pharsalus 
http://www.epaguyana.org/epa/eia-s/download/17-esia-s/334-romanex-guyana-draft-eia 
http://www.epaguyana.org/epa/eia-s/download/17-esia-s/516-gmi-eia-report-september-2020 
http://www.epaguyana.org/epa/eia-s/download/17-esia-s/515-appendices-gmi-eia-report-september-2020 
http://www.epaguyana.org/epa/eia-s/download/17-esia-s/518-eepgl-payara-eia-volume-i-eis-eia-july-2020-rev-4 
http://www.epaguyana.org/epa/eia-s/download/17-esia-s/519-eepgl-payara-eia-volume-ii-appendices-july-2020-rev-4 
http://www.epaguyana.org/epa/eia-s/download/17-esia-s/520-eepgl-payara-eia-volume-iii-mgmt-plans-july-2020-rev-4 </t>
  </si>
  <si>
    <t>Page 115, 3.14.3 Environmental Impact Assessments                    Table 81: List of environmental impact assessments of entities in the reconciliation scope.                                                                                                                           EPA also published EIA reports related to entities operating in the forestry sector which have not been included in the reconciliation scope.</t>
  </si>
  <si>
    <t>The 2018 EITI Report provides an overview of 5 material companies' approved EIAs, with links to the underlying documentation. The website of the EPA discloses a database of environmental impact assessments (EIAs), environmental and social impact assessments (ESIAs) environmental baseline studies and environmentak permits. These assessments are uploaded as both draft, revised and final versions. The database includes a function to disclose document controls and update when users download environmental information, however this content is mostly incomplete. No environmental management plans are disclosed on the EPA website. This significant gap in disclosures undermines monitoring of the specific actions required of extractive industry operators to mitigate the environmental and social risks and impacts analysed in project-level EIAs and other legally required environmental reporting, as the requirements of the regulator for environmental management of a project are typically set out in the EMP.</t>
  </si>
  <si>
    <t>other relevant information on environmental monitoring procedures and administration?</t>
  </si>
  <si>
    <t xml:space="preserve">The 2018 EITI Report lists the laws relevant to environmental management of the extractive industries in Guyana but provides no further information on the environmental monitoring procedures and administrative practices undertaken in the reporting period. Documentation submitted by MSG members as part of the consultation process highlighted significant gaps in the administrative practice of the EPA and its environmental approvals board.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</si>
</sst>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 #,##0.00_ ;_ * \-#,##0.00_ ;_ * &quot;-&quot;??_ ;_ @_ "/>
    <numFmt numFmtId="165" formatCode="_ * #,##0_ ;_ * \-#,##0_ ;_ * &quot;-&quot;??_ ;_ @_ "/>
    <numFmt numFmtId="166" formatCode="yyyy\-mm\-dd"/>
    <numFmt numFmtId="167" formatCode="_ * #,##0.0000_ ;_ * \-#,##0.0000_ ;_ * &quot;-&quot;??_ ;_ @_ "/>
    <numFmt numFmtId="168" formatCode="0.0%"/>
    <numFmt numFmtId="169" formatCode="_ * #,##0.000_ ;_ * \-#,##0.000_ ;_ * &quot;-&quot;??_ ;_ @_ "/>
  </numFmts>
  <fonts count="82">
    <font>
      <sz val="12"/>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i/>
      <sz val="12"/>
      <name val="Franklin Gothic Book"/>
      <family val="2"/>
    </font>
    <font>
      <sz val="12"/>
      <name val="Franklin Gothic Book"/>
      <family val="2"/>
    </font>
    <font>
      <u/>
      <sz val="12"/>
      <name val="Calibri (Body)"/>
    </font>
    <font>
      <sz val="12"/>
      <color theme="10"/>
      <name val="Calibri (Body)"/>
    </font>
    <font>
      <sz val="12"/>
      <name val="Calibri (Body)"/>
    </font>
    <font>
      <b/>
      <sz val="12"/>
      <name val="Calibri (Body)"/>
    </font>
    <font>
      <sz val="12"/>
      <color theme="10"/>
      <name val="Calibri"/>
      <family val="2"/>
      <scheme val="minor"/>
    </font>
    <font>
      <b/>
      <i/>
      <sz val="12"/>
      <color rgb="FF000000"/>
      <name val="Calibri"/>
      <family val="2"/>
      <scheme val="minor"/>
    </font>
    <font>
      <i/>
      <sz val="12"/>
      <color rgb="FF000000"/>
      <name val="Calibri"/>
      <family val="2"/>
      <scheme val="minor"/>
    </font>
    <font>
      <i/>
      <vertAlign val="superscript"/>
      <sz val="11"/>
      <color rgb="FF000000"/>
      <name val="Franklin Gothic Book"/>
      <family val="2"/>
    </font>
    <font>
      <b/>
      <u/>
      <sz val="11"/>
      <color rgb="FF188FBB"/>
      <name val="Franklin Gothic Book"/>
      <family val="2"/>
    </font>
    <font>
      <i/>
      <sz val="11"/>
      <color rgb="FFFF0000"/>
      <name val="Franklin Gothic Book"/>
      <family val="2"/>
    </font>
    <font>
      <sz val="11"/>
      <color rgb="FF7030A0"/>
      <name val="Franklin Gothic Book"/>
      <family val="2"/>
    </font>
    <font>
      <i/>
      <sz val="11"/>
      <color rgb="FF7030A0"/>
      <name val="Franklin Gothic Book"/>
      <family val="2"/>
    </font>
  </fonts>
  <fills count="14">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6A70A"/>
        <bgColor rgb="FF000000"/>
      </patternFill>
    </fill>
  </fills>
  <borders count="71">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style="hair">
        <color auto="1"/>
      </top>
      <bottom style="hair">
        <color auto="1"/>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theme="0"/>
      </left>
      <right/>
      <top style="medium">
        <color theme="0"/>
      </top>
      <bottom/>
      <diagonal/>
    </border>
    <border>
      <left/>
      <right/>
      <top style="medium">
        <color theme="0"/>
      </top>
      <bottom/>
      <diagonal/>
    </border>
    <border>
      <left style="dashed">
        <color indexed="64"/>
      </left>
      <right style="thin">
        <color indexed="64"/>
      </right>
      <top/>
      <bottom/>
      <diagonal/>
    </border>
  </borders>
  <cellStyleXfs count="9">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1" fillId="0" borderId="0" applyNumberFormat="0" applyFill="0" applyBorder="0" applyAlignment="0" applyProtection="0"/>
    <xf numFmtId="164" fontId="28" fillId="0" borderId="0" applyFont="0" applyFill="0" applyBorder="0" applyAlignment="0" applyProtection="0"/>
    <xf numFmtId="0" fontId="28" fillId="0" borderId="0"/>
    <xf numFmtId="0" fontId="40" fillId="0" borderId="0" applyNumberFormat="0" applyFill="0" applyBorder="0" applyAlignment="0" applyProtection="0"/>
    <xf numFmtId="43" fontId="1" fillId="0" borderId="0" applyFont="0" applyFill="0" applyBorder="0" applyAlignment="0" applyProtection="0"/>
  </cellStyleXfs>
  <cellXfs count="523">
    <xf numFmtId="0" fontId="0" fillId="0" borderId="0" xfId="0"/>
    <xf numFmtId="0" fontId="3" fillId="0" borderId="0" xfId="2" applyFont="1" applyAlignment="1">
      <alignment horizontal="left" vertical="center"/>
    </xf>
    <xf numFmtId="0" fontId="4" fillId="0" borderId="0" xfId="2" applyFont="1" applyAlignment="1">
      <alignment horizontal="left" vertical="center"/>
    </xf>
    <xf numFmtId="0" fontId="5" fillId="0" borderId="0" xfId="2" applyFont="1" applyAlignment="1">
      <alignment horizontal="left" vertical="center"/>
    </xf>
    <xf numFmtId="0" fontId="6" fillId="0" borderId="0" xfId="2" applyFont="1" applyAlignment="1">
      <alignment horizontal="left" vertical="center"/>
    </xf>
    <xf numFmtId="0" fontId="7" fillId="3" borderId="3" xfId="2" applyFont="1" applyFill="1" applyBorder="1" applyAlignment="1">
      <alignment vertical="center" wrapText="1"/>
    </xf>
    <xf numFmtId="0" fontId="6" fillId="2" borderId="4" xfId="2" applyFont="1" applyFill="1" applyBorder="1" applyAlignment="1">
      <alignment horizontal="left" vertical="center"/>
    </xf>
    <xf numFmtId="0" fontId="6" fillId="0" borderId="6" xfId="2" applyFont="1" applyBorder="1" applyAlignment="1">
      <alignment horizontal="left" vertical="center"/>
    </xf>
    <xf numFmtId="0" fontId="7" fillId="3" borderId="6" xfId="2" applyFont="1" applyFill="1" applyBorder="1" applyAlignment="1">
      <alignment vertical="center" wrapText="1"/>
    </xf>
    <xf numFmtId="0" fontId="6" fillId="0" borderId="8" xfId="2" applyFont="1" applyBorder="1" applyAlignment="1">
      <alignment horizontal="left" vertical="center"/>
    </xf>
    <xf numFmtId="0" fontId="7" fillId="3" borderId="8" xfId="2" applyFont="1" applyFill="1" applyBorder="1" applyAlignment="1">
      <alignment vertical="center" wrapText="1"/>
    </xf>
    <xf numFmtId="0" fontId="6" fillId="0" borderId="10" xfId="2" applyFont="1" applyBorder="1" applyAlignment="1">
      <alignment horizontal="left" vertical="center"/>
    </xf>
    <xf numFmtId="0" fontId="7" fillId="3" borderId="10" xfId="2" applyFont="1" applyFill="1" applyBorder="1" applyAlignment="1">
      <alignment vertical="center" wrapText="1"/>
    </xf>
    <xf numFmtId="0" fontId="6" fillId="0" borderId="5" xfId="2" applyFont="1" applyBorder="1" applyAlignment="1">
      <alignment horizontal="left" vertical="center"/>
    </xf>
    <xf numFmtId="0" fontId="6" fillId="0" borderId="7" xfId="2" applyFont="1" applyBorder="1" applyAlignment="1">
      <alignment horizontal="left" vertical="center"/>
    </xf>
    <xf numFmtId="0" fontId="6" fillId="0" borderId="9" xfId="2" applyFont="1" applyBorder="1" applyAlignment="1">
      <alignment horizontal="left" vertical="center"/>
    </xf>
    <xf numFmtId="0" fontId="7" fillId="0" borderId="8" xfId="2" applyFont="1" applyBorder="1" applyAlignment="1">
      <alignment horizontal="left" vertical="center"/>
    </xf>
    <xf numFmtId="0" fontId="6" fillId="0" borderId="6" xfId="2" applyFont="1" applyBorder="1" applyAlignment="1">
      <alignment vertical="center"/>
    </xf>
    <xf numFmtId="0" fontId="6" fillId="0" borderId="8" xfId="2" applyFont="1" applyBorder="1" applyAlignment="1">
      <alignment vertical="center"/>
    </xf>
    <xf numFmtId="0" fontId="6" fillId="0" borderId="1" xfId="2" applyFont="1" applyBorder="1" applyAlignment="1">
      <alignment vertical="center"/>
    </xf>
    <xf numFmtId="0" fontId="6" fillId="0" borderId="0" xfId="2" applyFont="1" applyAlignment="1">
      <alignment vertical="center"/>
    </xf>
    <xf numFmtId="0" fontId="6" fillId="0" borderId="3" xfId="2" applyFont="1" applyBorder="1" applyAlignment="1">
      <alignment vertical="center"/>
    </xf>
    <xf numFmtId="0" fontId="7" fillId="0" borderId="6" xfId="2" applyFont="1" applyBorder="1" applyAlignment="1">
      <alignment horizontal="left" vertical="center" wrapText="1" indent="1"/>
    </xf>
    <xf numFmtId="0" fontId="7" fillId="0" borderId="8" xfId="2" applyFont="1" applyBorder="1" applyAlignment="1">
      <alignment horizontal="left" vertical="center" wrapText="1" indent="1"/>
    </xf>
    <xf numFmtId="0" fontId="7" fillId="3" borderId="8" xfId="2" applyFont="1" applyFill="1" applyBorder="1" applyAlignment="1">
      <alignment horizontal="left" vertical="center" wrapText="1" indent="3"/>
    </xf>
    <xf numFmtId="0" fontId="7" fillId="0" borderId="8" xfId="2" applyFont="1" applyBorder="1" applyAlignment="1">
      <alignment horizontal="left" vertical="center" wrapText="1" indent="3"/>
    </xf>
    <xf numFmtId="0" fontId="7" fillId="0" borderId="10" xfId="2" applyFont="1" applyBorder="1" applyAlignment="1">
      <alignment horizontal="left" vertical="center" wrapText="1" indent="3"/>
    </xf>
    <xf numFmtId="0" fontId="9" fillId="0" borderId="6" xfId="1" applyFont="1" applyFill="1" applyBorder="1" applyAlignment="1">
      <alignment horizontal="left" vertical="center" wrapText="1"/>
    </xf>
    <xf numFmtId="0" fontId="6" fillId="0" borderId="8" xfId="2" applyFont="1" applyBorder="1" applyAlignment="1">
      <alignment vertical="center" wrapText="1"/>
    </xf>
    <xf numFmtId="0" fontId="6" fillId="0" borderId="8" xfId="2" applyFont="1" applyBorder="1" applyAlignment="1">
      <alignment horizontal="left" vertical="center" wrapText="1"/>
    </xf>
    <xf numFmtId="0" fontId="7" fillId="0" borderId="8" xfId="2" applyFont="1" applyBorder="1" applyAlignment="1">
      <alignment vertical="center" wrapText="1"/>
    </xf>
    <xf numFmtId="0" fontId="3" fillId="0" borderId="0" xfId="2" applyFont="1" applyAlignment="1">
      <alignment horizontal="left" vertical="center" wrapText="1"/>
    </xf>
    <xf numFmtId="0" fontId="5" fillId="0" borderId="0" xfId="2" applyFont="1" applyAlignment="1">
      <alignment horizontal="left" vertical="center" wrapText="1"/>
    </xf>
    <xf numFmtId="0" fontId="17" fillId="0" borderId="0" xfId="2" applyFont="1" applyAlignment="1">
      <alignment horizontal="left" vertical="center" wrapText="1"/>
    </xf>
    <xf numFmtId="0" fontId="14" fillId="0" borderId="11" xfId="2" applyFont="1" applyBorder="1" applyAlignment="1">
      <alignment horizontal="left" vertical="center" wrapText="1"/>
    </xf>
    <xf numFmtId="0" fontId="16" fillId="0" borderId="12" xfId="2" applyFont="1" applyBorder="1" applyAlignment="1">
      <alignment horizontal="left" vertical="center" wrapText="1"/>
    </xf>
    <xf numFmtId="0" fontId="17" fillId="0" borderId="12" xfId="2" applyFont="1" applyBorder="1" applyAlignment="1">
      <alignment horizontal="left" vertical="center" wrapText="1"/>
    </xf>
    <xf numFmtId="0" fontId="18" fillId="4" borderId="12" xfId="2" applyFont="1" applyFill="1" applyBorder="1" applyAlignment="1">
      <alignment horizontal="left" vertical="center" wrapText="1"/>
    </xf>
    <xf numFmtId="0" fontId="6" fillId="0" borderId="2" xfId="2" applyFont="1" applyBorder="1" applyAlignment="1">
      <alignment vertical="center"/>
    </xf>
    <xf numFmtId="0" fontId="6" fillId="5" borderId="4" xfId="2" applyFont="1" applyFill="1" applyBorder="1" applyAlignment="1">
      <alignment horizontal="left" vertical="center"/>
    </xf>
    <xf numFmtId="0" fontId="6" fillId="2" borderId="8" xfId="2" applyFont="1" applyFill="1" applyBorder="1" applyAlignment="1">
      <alignment vertical="center"/>
    </xf>
    <xf numFmtId="0" fontId="3" fillId="0" borderId="8" xfId="2" applyFont="1" applyBorder="1" applyAlignment="1">
      <alignment horizontal="left" vertical="center"/>
    </xf>
    <xf numFmtId="0" fontId="6" fillId="5" borderId="8" xfId="2" applyFont="1" applyFill="1" applyBorder="1" applyAlignment="1">
      <alignment horizontal="left" vertical="center"/>
    </xf>
    <xf numFmtId="0" fontId="17" fillId="0" borderId="8" xfId="2" applyFont="1" applyBorder="1" applyAlignment="1">
      <alignment horizontal="left" vertical="center" wrapText="1"/>
    </xf>
    <xf numFmtId="0" fontId="6" fillId="5" borderId="10" xfId="2" applyFont="1" applyFill="1" applyBorder="1" applyAlignment="1">
      <alignment horizontal="left" vertical="center"/>
    </xf>
    <xf numFmtId="0" fontId="14" fillId="0" borderId="0" xfId="2" applyFont="1" applyAlignment="1">
      <alignment horizontal="left" vertical="center" wrapText="1"/>
    </xf>
    <xf numFmtId="0" fontId="18" fillId="4" borderId="0" xfId="2" applyFont="1" applyFill="1" applyAlignment="1">
      <alignment horizontal="left" vertical="center" wrapText="1"/>
    </xf>
    <xf numFmtId="0" fontId="6" fillId="2" borderId="0" xfId="2" applyFont="1" applyFill="1" applyAlignment="1">
      <alignment horizontal="left" vertical="center"/>
    </xf>
    <xf numFmtId="0" fontId="3" fillId="0" borderId="6" xfId="2" applyFont="1" applyBorder="1" applyAlignment="1">
      <alignment horizontal="left" vertical="center" wrapText="1"/>
    </xf>
    <xf numFmtId="0" fontId="5" fillId="0" borderId="6" xfId="2" applyFont="1" applyBorder="1" applyAlignment="1">
      <alignment horizontal="left" vertical="center" wrapText="1"/>
    </xf>
    <xf numFmtId="0" fontId="4" fillId="0" borderId="8" xfId="2" applyFont="1" applyBorder="1" applyAlignment="1">
      <alignment horizontal="left" vertical="center"/>
    </xf>
    <xf numFmtId="0" fontId="5" fillId="0" borderId="8" xfId="2" applyFont="1" applyBorder="1" applyAlignment="1">
      <alignment horizontal="left" vertical="center"/>
    </xf>
    <xf numFmtId="0" fontId="6" fillId="2" borderId="8" xfId="2" applyFont="1" applyFill="1" applyBorder="1" applyAlignment="1">
      <alignment horizontal="left" vertical="center"/>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4" fillId="0" borderId="6" xfId="2" applyFont="1" applyBorder="1" applyAlignment="1">
      <alignment horizontal="left" vertical="center"/>
    </xf>
    <xf numFmtId="0" fontId="3" fillId="0" borderId="6" xfId="2" applyFont="1" applyBorder="1" applyAlignment="1">
      <alignment horizontal="left" vertical="center"/>
    </xf>
    <xf numFmtId="0" fontId="8" fillId="0" borderId="8" xfId="1" applyFont="1" applyFill="1" applyBorder="1" applyAlignment="1">
      <alignment horizontal="left" vertical="center" wrapText="1" indent="1"/>
    </xf>
    <xf numFmtId="0" fontId="8" fillId="0" borderId="8" xfId="1" applyFont="1" applyFill="1" applyBorder="1" applyAlignment="1">
      <alignment horizontal="left" vertical="center" wrapText="1" indent="2"/>
    </xf>
    <xf numFmtId="0" fontId="3" fillId="0" borderId="7" xfId="2" applyFont="1" applyBorder="1" applyAlignment="1">
      <alignment horizontal="left" vertical="center"/>
    </xf>
    <xf numFmtId="0" fontId="16" fillId="0" borderId="8" xfId="2" applyFont="1" applyBorder="1" applyAlignment="1">
      <alignment horizontal="left" vertical="center" wrapText="1"/>
    </xf>
    <xf numFmtId="0" fontId="18" fillId="4" borderId="8" xfId="2" applyFont="1" applyFill="1" applyBorder="1" applyAlignment="1">
      <alignment horizontal="left" vertical="center" wrapText="1"/>
    </xf>
    <xf numFmtId="0" fontId="8" fillId="0" borderId="10" xfId="1" applyFont="1" applyFill="1" applyBorder="1" applyAlignment="1">
      <alignment horizontal="left" vertical="center" wrapText="1" indent="1"/>
    </xf>
    <xf numFmtId="0" fontId="8" fillId="0" borderId="8" xfId="1" applyFont="1" applyFill="1" applyBorder="1" applyAlignment="1">
      <alignment horizontal="left" vertical="center" wrapText="1" indent="3"/>
    </xf>
    <xf numFmtId="0" fontId="7" fillId="0" borderId="8" xfId="2" applyFont="1" applyBorder="1" applyAlignment="1">
      <alignment horizontal="left" vertical="center" indent="1"/>
    </xf>
    <xf numFmtId="0" fontId="7" fillId="0" borderId="8" xfId="2" applyFont="1" applyBorder="1" applyAlignment="1">
      <alignment horizontal="left" vertical="center" indent="3"/>
    </xf>
    <xf numFmtId="0" fontId="10" fillId="3" borderId="8" xfId="2" applyFont="1" applyFill="1" applyBorder="1" applyAlignment="1">
      <alignment vertical="center"/>
    </xf>
    <xf numFmtId="0" fontId="8" fillId="0" borderId="8" xfId="1" applyFont="1" applyFill="1" applyBorder="1" applyAlignment="1">
      <alignment horizontal="left" vertical="center" wrapText="1"/>
    </xf>
    <xf numFmtId="0" fontId="5" fillId="0" borderId="5" xfId="2" applyFont="1" applyBorder="1" applyAlignment="1">
      <alignment horizontal="left" vertical="center"/>
    </xf>
    <xf numFmtId="0" fontId="5" fillId="0" borderId="7" xfId="2" applyFont="1" applyBorder="1" applyAlignment="1">
      <alignment horizontal="left" vertical="center"/>
    </xf>
    <xf numFmtId="0" fontId="14" fillId="0" borderId="7" xfId="2" applyFont="1" applyBorder="1" applyAlignment="1">
      <alignment horizontal="left" vertical="center"/>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17" fillId="0" borderId="15" xfId="2" applyFont="1" applyBorder="1" applyAlignment="1">
      <alignment horizontal="left" vertical="center" wrapText="1"/>
    </xf>
    <xf numFmtId="0" fontId="7" fillId="3" borderId="15" xfId="2" applyFont="1" applyFill="1" applyBorder="1" applyAlignment="1">
      <alignment vertical="center" wrapText="1"/>
    </xf>
    <xf numFmtId="0" fontId="6" fillId="5" borderId="15" xfId="2" applyFont="1" applyFill="1" applyBorder="1" applyAlignment="1">
      <alignment horizontal="left" vertical="center"/>
    </xf>
    <xf numFmtId="0" fontId="8" fillId="0" borderId="15" xfId="1" applyFont="1" applyFill="1" applyBorder="1" applyAlignment="1">
      <alignment horizontal="left" vertical="center" wrapText="1" indent="3"/>
    </xf>
    <xf numFmtId="0" fontId="10" fillId="0" borderId="8" xfId="2" applyFont="1" applyBorder="1" applyAlignment="1">
      <alignment horizontal="left" vertical="center" wrapText="1"/>
    </xf>
    <xf numFmtId="0" fontId="6" fillId="0" borderId="7" xfId="0" applyFont="1" applyBorder="1"/>
    <xf numFmtId="0" fontId="6" fillId="0" borderId="8" xfId="0" applyFont="1" applyBorder="1"/>
    <xf numFmtId="0" fontId="17" fillId="0" borderId="8" xfId="2" applyFont="1" applyBorder="1" applyAlignment="1">
      <alignment horizontal="left" vertical="center"/>
    </xf>
    <xf numFmtId="0" fontId="6" fillId="0" borderId="8" xfId="0" applyFont="1" applyBorder="1" applyAlignment="1">
      <alignment wrapText="1"/>
    </xf>
    <xf numFmtId="0" fontId="7" fillId="0" borderId="8" xfId="2" applyFont="1" applyBorder="1" applyAlignment="1">
      <alignment horizontal="left" vertical="center" wrapText="1"/>
    </xf>
    <xf numFmtId="0" fontId="7" fillId="0" borderId="15" xfId="2" applyFont="1" applyBorder="1" applyAlignment="1">
      <alignment horizontal="left" vertical="center" wrapText="1"/>
    </xf>
    <xf numFmtId="0" fontId="18" fillId="0" borderId="8" xfId="2" applyFont="1" applyBorder="1" applyAlignment="1">
      <alignment horizontal="left" vertical="center" wrapText="1"/>
    </xf>
    <xf numFmtId="0" fontId="5" fillId="0" borderId="5" xfId="2" applyFont="1" applyBorder="1" applyAlignment="1">
      <alignment horizontal="left" vertical="center" wrapText="1"/>
    </xf>
    <xf numFmtId="0" fontId="4" fillId="0" borderId="6" xfId="2" applyFont="1" applyBorder="1" applyAlignment="1">
      <alignment horizontal="left" vertical="center" wrapText="1"/>
    </xf>
    <xf numFmtId="0" fontId="7" fillId="0" borderId="8" xfId="2" applyFont="1" applyBorder="1" applyAlignment="1">
      <alignment vertical="center"/>
    </xf>
    <xf numFmtId="0" fontId="15" fillId="0" borderId="8" xfId="0" applyFont="1" applyBorder="1" applyAlignment="1">
      <alignment vertical="center"/>
    </xf>
    <xf numFmtId="0" fontId="15" fillId="0" borderId="8" xfId="0" applyFont="1" applyBorder="1" applyAlignment="1">
      <alignment vertical="center" wrapText="1"/>
    </xf>
    <xf numFmtId="0" fontId="6" fillId="0" borderId="8" xfId="0" applyFont="1" applyBorder="1" applyAlignment="1">
      <alignment vertical="center"/>
    </xf>
    <xf numFmtId="0" fontId="4" fillId="0" borderId="6" xfId="2" applyFont="1" applyBorder="1" applyAlignment="1">
      <alignment vertical="center"/>
    </xf>
    <xf numFmtId="0" fontId="7" fillId="3" borderId="8" xfId="2" applyFont="1" applyFill="1" applyBorder="1" applyAlignment="1">
      <alignment horizontal="center" vertical="center" wrapText="1"/>
    </xf>
    <xf numFmtId="0" fontId="6" fillId="0" borderId="8" xfId="2" applyFont="1" applyBorder="1" applyAlignment="1">
      <alignment horizontal="center" vertical="center"/>
    </xf>
    <xf numFmtId="164" fontId="15" fillId="0" borderId="0" xfId="5" applyFont="1" applyFill="1" applyAlignment="1">
      <alignment horizontal="left" vertical="center"/>
    </xf>
    <xf numFmtId="0" fontId="15" fillId="6" borderId="27" xfId="2" applyFont="1" applyFill="1" applyBorder="1" applyAlignment="1">
      <alignment vertical="center"/>
    </xf>
    <xf numFmtId="165" fontId="15" fillId="0" borderId="0" xfId="5" applyNumberFormat="1" applyFont="1" applyFill="1" applyAlignment="1">
      <alignment horizontal="left" vertical="center"/>
    </xf>
    <xf numFmtId="0" fontId="6" fillId="0" borderId="0" xfId="6" applyFont="1"/>
    <xf numFmtId="0" fontId="7" fillId="0" borderId="29" xfId="2" applyFont="1" applyBorder="1" applyAlignment="1" applyProtection="1">
      <alignment vertical="center"/>
      <protection locked="0"/>
    </xf>
    <xf numFmtId="0" fontId="15" fillId="0" borderId="30" xfId="2" applyFont="1" applyBorder="1" applyAlignment="1">
      <alignment horizontal="left" vertical="center"/>
    </xf>
    <xf numFmtId="0" fontId="7" fillId="0" borderId="31" xfId="2" applyFont="1" applyBorder="1" applyAlignment="1">
      <alignment vertical="center"/>
    </xf>
    <xf numFmtId="0" fontId="15" fillId="0" borderId="32" xfId="2" applyFont="1" applyBorder="1" applyAlignment="1">
      <alignment horizontal="left" vertical="center"/>
    </xf>
    <xf numFmtId="0" fontId="6" fillId="0" borderId="0" xfId="2" applyFont="1" applyAlignment="1">
      <alignment horizontal="right" vertical="center"/>
    </xf>
    <xf numFmtId="0" fontId="41" fillId="0" borderId="0" xfId="7" applyFont="1"/>
    <xf numFmtId="164" fontId="6" fillId="0" borderId="0" xfId="5" applyFont="1"/>
    <xf numFmtId="0" fontId="14" fillId="9" borderId="30" xfId="6" applyFont="1" applyFill="1" applyBorder="1" applyAlignment="1">
      <alignment vertical="center"/>
    </xf>
    <xf numFmtId="0" fontId="16" fillId="0" borderId="0" xfId="2" applyFont="1" applyAlignment="1">
      <alignment vertical="center"/>
    </xf>
    <xf numFmtId="164" fontId="6" fillId="0" borderId="0" xfId="5" applyFont="1" applyAlignment="1">
      <alignment horizontal="right"/>
    </xf>
    <xf numFmtId="164" fontId="6" fillId="0" borderId="0" xfId="6" applyNumberFormat="1" applyFont="1"/>
    <xf numFmtId="0" fontId="41" fillId="0" borderId="0" xfId="7" applyNumberFormat="1" applyFont="1"/>
    <xf numFmtId="43" fontId="6" fillId="0" borderId="0" xfId="6" applyNumberFormat="1" applyFont="1"/>
    <xf numFmtId="0" fontId="15" fillId="0" borderId="0" xfId="6" applyFont="1"/>
    <xf numFmtId="164" fontId="14" fillId="0" borderId="40" xfId="5" applyFont="1" applyBorder="1"/>
    <xf numFmtId="0" fontId="43" fillId="0" borderId="0" xfId="6" applyFont="1"/>
    <xf numFmtId="0" fontId="14" fillId="6" borderId="0" xfId="6" applyFont="1" applyFill="1" applyAlignment="1">
      <alignment vertical="center"/>
    </xf>
    <xf numFmtId="0" fontId="15" fillId="6" borderId="0" xfId="2" applyFont="1" applyFill="1" applyAlignment="1">
      <alignment horizontal="left" vertical="center"/>
    </xf>
    <xf numFmtId="164" fontId="15" fillId="6" borderId="0" xfId="5" applyFont="1" applyFill="1" applyBorder="1" applyAlignment="1">
      <alignment horizontal="left" vertical="center"/>
    </xf>
    <xf numFmtId="0" fontId="14" fillId="6" borderId="24" xfId="2" applyFont="1" applyFill="1" applyBorder="1" applyAlignment="1">
      <alignment horizontal="left" vertical="center"/>
    </xf>
    <xf numFmtId="164" fontId="14" fillId="6" borderId="24" xfId="5" applyFont="1" applyFill="1" applyBorder="1" applyAlignment="1">
      <alignment horizontal="left" vertical="center"/>
    </xf>
    <xf numFmtId="0" fontId="15" fillId="6" borderId="24" xfId="2" applyFont="1" applyFill="1" applyBorder="1" applyAlignment="1">
      <alignment horizontal="left" vertical="center"/>
    </xf>
    <xf numFmtId="0" fontId="15" fillId="6" borderId="41" xfId="2" applyFont="1" applyFill="1" applyBorder="1" applyAlignment="1">
      <alignment horizontal="left" vertical="center"/>
    </xf>
    <xf numFmtId="164" fontId="15" fillId="6" borderId="41" xfId="5" applyFont="1" applyFill="1" applyBorder="1" applyAlignment="1">
      <alignment horizontal="left" vertical="center"/>
    </xf>
    <xf numFmtId="164" fontId="14" fillId="0" borderId="0" xfId="5" applyFont="1" applyBorder="1"/>
    <xf numFmtId="165" fontId="6" fillId="0" borderId="0" xfId="5" applyNumberFormat="1" applyFont="1"/>
    <xf numFmtId="0" fontId="47" fillId="0" borderId="0" xfId="2" applyFont="1" applyAlignment="1">
      <alignment horizontal="left" vertical="center"/>
    </xf>
    <xf numFmtId="0" fontId="48" fillId="0" borderId="0" xfId="2" applyFont="1" applyAlignment="1">
      <alignment horizontal="left" vertical="center"/>
    </xf>
    <xf numFmtId="0" fontId="49" fillId="0" borderId="0" xfId="2" applyFont="1" applyAlignment="1">
      <alignment horizontal="left" vertical="center"/>
    </xf>
    <xf numFmtId="0" fontId="49" fillId="3" borderId="44" xfId="2" applyFont="1" applyFill="1" applyBorder="1" applyAlignment="1">
      <alignment horizontal="left" vertical="center"/>
    </xf>
    <xf numFmtId="0" fontId="6" fillId="10" borderId="0" xfId="2" applyFont="1" applyFill="1" applyAlignment="1">
      <alignment horizontal="left" vertical="center"/>
    </xf>
    <xf numFmtId="0" fontId="50" fillId="2" borderId="44" xfId="2" applyFont="1" applyFill="1" applyBorder="1" applyAlignment="1">
      <alignment horizontal="left" vertical="center"/>
    </xf>
    <xf numFmtId="0" fontId="50" fillId="0" borderId="44" xfId="2" applyFont="1" applyBorder="1" applyAlignment="1">
      <alignment horizontal="left" vertical="center"/>
    </xf>
    <xf numFmtId="0" fontId="48" fillId="0" borderId="0" xfId="2" quotePrefix="1" applyFont="1" applyAlignment="1">
      <alignment horizontal="left" vertical="center"/>
    </xf>
    <xf numFmtId="0" fontId="24" fillId="0" borderId="0" xfId="2" applyFont="1" applyAlignment="1" applyProtection="1">
      <alignment vertical="center"/>
      <protection locked="0"/>
    </xf>
    <xf numFmtId="0" fontId="48" fillId="0" borderId="0" xfId="2" applyFont="1" applyAlignment="1">
      <alignment vertical="center"/>
    </xf>
    <xf numFmtId="0" fontId="51" fillId="0" borderId="0" xfId="2" applyFont="1" applyAlignment="1">
      <alignment horizontal="left" vertical="center"/>
    </xf>
    <xf numFmtId="0" fontId="4" fillId="0" borderId="30" xfId="2" applyFont="1" applyBorder="1" applyAlignment="1" applyProtection="1">
      <alignment horizontal="left" vertical="center"/>
      <protection locked="0"/>
    </xf>
    <xf numFmtId="0" fontId="3" fillId="0" borderId="30" xfId="2" applyFont="1" applyBorder="1" applyAlignment="1">
      <alignment horizontal="left" vertical="center"/>
    </xf>
    <xf numFmtId="0" fontId="4" fillId="0" borderId="30" xfId="2" applyFont="1" applyBorder="1" applyAlignment="1">
      <alignment horizontal="left" vertical="center"/>
    </xf>
    <xf numFmtId="0" fontId="5" fillId="0" borderId="30" xfId="2" applyFont="1" applyBorder="1" applyAlignment="1">
      <alignment horizontal="left" vertical="center"/>
    </xf>
    <xf numFmtId="0" fontId="52" fillId="0" borderId="38" xfId="2" applyFont="1" applyBorder="1" applyAlignment="1">
      <alignment vertical="center"/>
    </xf>
    <xf numFmtId="0" fontId="16" fillId="0" borderId="29" xfId="2" applyFont="1" applyBorder="1" applyAlignment="1" applyProtection="1">
      <alignment vertical="center"/>
      <protection locked="0"/>
    </xf>
    <xf numFmtId="0" fontId="6" fillId="0" borderId="30" xfId="2" applyFont="1" applyBorder="1" applyAlignment="1">
      <alignment horizontal="left" vertical="center"/>
    </xf>
    <xf numFmtId="0" fontId="7" fillId="0" borderId="30" xfId="2" applyFont="1" applyBorder="1" applyAlignment="1">
      <alignment horizontal="left" vertical="center"/>
    </xf>
    <xf numFmtId="0" fontId="53" fillId="0" borderId="0" xfId="2" applyFont="1" applyAlignment="1">
      <alignment horizontal="left" vertical="center"/>
    </xf>
    <xf numFmtId="0" fontId="7" fillId="0" borderId="38" xfId="2" applyFont="1" applyBorder="1" applyAlignment="1" applyProtection="1">
      <alignment horizontal="left" vertical="center" indent="2"/>
      <protection locked="0"/>
    </xf>
    <xf numFmtId="0" fontId="7" fillId="3" borderId="45" xfId="2" applyFont="1" applyFill="1" applyBorder="1" applyAlignment="1">
      <alignment vertical="center"/>
    </xf>
    <xf numFmtId="0" fontId="15" fillId="2" borderId="46" xfId="2" applyFont="1" applyFill="1" applyBorder="1" applyAlignment="1">
      <alignment horizontal="left" vertical="center"/>
    </xf>
    <xf numFmtId="0" fontId="7" fillId="0" borderId="45" xfId="2" applyFont="1" applyBorder="1" applyAlignment="1">
      <alignment vertical="center"/>
    </xf>
    <xf numFmtId="0" fontId="7" fillId="0" borderId="29" xfId="2" applyFont="1" applyBorder="1" applyAlignment="1" applyProtection="1">
      <alignment horizontal="left" vertical="center" indent="2"/>
      <protection locked="0"/>
    </xf>
    <xf numFmtId="0" fontId="15" fillId="2" borderId="32" xfId="2" applyFont="1" applyFill="1" applyBorder="1" applyAlignment="1">
      <alignment horizontal="left" vertical="center"/>
    </xf>
    <xf numFmtId="166" fontId="7" fillId="3" borderId="45" xfId="2" applyNumberFormat="1" applyFont="1" applyFill="1" applyBorder="1" applyAlignment="1">
      <alignment vertical="center"/>
    </xf>
    <xf numFmtId="0" fontId="6" fillId="11" borderId="43" xfId="2" applyFont="1" applyFill="1" applyBorder="1" applyAlignment="1">
      <alignment horizontal="left" vertical="center"/>
    </xf>
    <xf numFmtId="0" fontId="7" fillId="0" borderId="38" xfId="2" applyFont="1" applyBorder="1" applyAlignment="1" applyProtection="1">
      <alignment horizontal="left" vertical="center" wrapText="1" indent="2"/>
      <protection locked="0"/>
    </xf>
    <xf numFmtId="0" fontId="7" fillId="3" borderId="0" xfId="2" applyFont="1" applyFill="1" applyAlignment="1">
      <alignment vertical="center"/>
    </xf>
    <xf numFmtId="166" fontId="7" fillId="3" borderId="0" xfId="2" applyNumberFormat="1" applyFont="1" applyFill="1" applyAlignment="1">
      <alignment vertical="center"/>
    </xf>
    <xf numFmtId="0" fontId="54" fillId="3" borderId="27" xfId="2" applyFont="1" applyFill="1" applyBorder="1" applyAlignment="1">
      <alignment vertical="center"/>
    </xf>
    <xf numFmtId="0" fontId="7" fillId="0" borderId="47" xfId="2" applyFont="1" applyBorder="1" applyAlignment="1" applyProtection="1">
      <alignment horizontal="left" vertical="center" wrapText="1" indent="2"/>
      <protection locked="0"/>
    </xf>
    <xf numFmtId="0" fontId="15" fillId="0" borderId="24" xfId="2" applyFont="1" applyBorder="1" applyAlignment="1">
      <alignment horizontal="left" vertical="center"/>
    </xf>
    <xf numFmtId="0" fontId="15" fillId="2" borderId="24" xfId="2" applyFont="1" applyFill="1" applyBorder="1" applyAlignment="1">
      <alignment horizontal="left" vertical="center"/>
    </xf>
    <xf numFmtId="0" fontId="15" fillId="2" borderId="0" xfId="2" applyFont="1" applyFill="1" applyAlignment="1">
      <alignment horizontal="left" vertical="center"/>
    </xf>
    <xf numFmtId="0" fontId="15" fillId="0" borderId="47" xfId="2" applyFont="1" applyBorder="1" applyAlignment="1">
      <alignment horizontal="left" vertical="center"/>
    </xf>
    <xf numFmtId="0" fontId="15" fillId="2" borderId="48" xfId="2" applyFont="1" applyFill="1" applyBorder="1" applyAlignment="1">
      <alignment horizontal="left" vertical="center"/>
    </xf>
    <xf numFmtId="0" fontId="22" fillId="3" borderId="30" xfId="3" applyFont="1" applyFill="1" applyBorder="1" applyAlignment="1">
      <alignment vertical="center"/>
    </xf>
    <xf numFmtId="0" fontId="55" fillId="2" borderId="30" xfId="2" applyFont="1" applyFill="1" applyBorder="1" applyAlignment="1">
      <alignment vertical="center"/>
    </xf>
    <xf numFmtId="0" fontId="23" fillId="0" borderId="49" xfId="4" applyFont="1" applyFill="1" applyBorder="1" applyAlignment="1" applyProtection="1">
      <alignment vertical="center"/>
      <protection locked="0"/>
    </xf>
    <xf numFmtId="0" fontId="6" fillId="0" borderId="50" xfId="2" applyFont="1" applyBorder="1" applyAlignment="1">
      <alignment horizontal="left" vertical="center"/>
    </xf>
    <xf numFmtId="0" fontId="7" fillId="0" borderId="0" xfId="2" applyFont="1" applyAlignment="1">
      <alignment vertical="center"/>
    </xf>
    <xf numFmtId="0" fontId="6" fillId="0" borderId="43" xfId="2" applyFont="1" applyBorder="1" applyAlignment="1">
      <alignment horizontal="left" vertical="center"/>
    </xf>
    <xf numFmtId="0" fontId="55" fillId="0" borderId="0" xfId="2" applyFont="1" applyAlignment="1">
      <alignment vertical="center"/>
    </xf>
    <xf numFmtId="0" fontId="52" fillId="0" borderId="0" xfId="2" applyFont="1" applyAlignment="1">
      <alignment vertical="center"/>
    </xf>
    <xf numFmtId="0" fontId="7" fillId="0" borderId="0" xfId="2" applyFont="1" applyAlignment="1">
      <alignment horizontal="left" vertical="center" indent="1"/>
    </xf>
    <xf numFmtId="0" fontId="7" fillId="3" borderId="37" xfId="2" applyFont="1" applyFill="1" applyBorder="1" applyAlignment="1">
      <alignment vertical="center" wrapText="1"/>
    </xf>
    <xf numFmtId="0" fontId="7" fillId="0" borderId="30" xfId="2" applyFont="1" applyBorder="1" applyAlignment="1">
      <alignment horizontal="left" vertical="center" indent="1"/>
    </xf>
    <xf numFmtId="0" fontId="10" fillId="0" borderId="38" xfId="2" applyFont="1" applyBorder="1" applyAlignment="1" applyProtection="1">
      <alignment horizontal="left" vertical="center" indent="2"/>
      <protection locked="0"/>
    </xf>
    <xf numFmtId="0" fontId="7" fillId="0" borderId="38" xfId="2" applyFont="1" applyBorder="1" applyAlignment="1" applyProtection="1">
      <alignment horizontal="left" vertical="center" indent="4"/>
      <protection locked="0"/>
    </xf>
    <xf numFmtId="0" fontId="7" fillId="0" borderId="38" xfId="2" applyFont="1" applyBorder="1" applyAlignment="1" applyProtection="1">
      <alignment horizontal="left" vertical="center" indent="6"/>
      <protection locked="0"/>
    </xf>
    <xf numFmtId="0" fontId="15" fillId="0" borderId="51" xfId="2" applyFont="1" applyBorder="1" applyAlignment="1">
      <alignment horizontal="left" vertical="center"/>
    </xf>
    <xf numFmtId="0" fontId="15" fillId="2" borderId="27" xfId="2" applyFont="1" applyFill="1" applyBorder="1" applyAlignment="1">
      <alignment horizontal="left" vertical="center"/>
    </xf>
    <xf numFmtId="0" fontId="56" fillId="0" borderId="24" xfId="4" applyFont="1" applyFill="1" applyBorder="1" applyAlignment="1" applyProtection="1">
      <alignment horizontal="left" vertical="center" indent="2"/>
      <protection locked="0"/>
    </xf>
    <xf numFmtId="0" fontId="7" fillId="3" borderId="24" xfId="2" applyFont="1" applyFill="1" applyBorder="1" applyAlignment="1">
      <alignment vertical="center"/>
    </xf>
    <xf numFmtId="0" fontId="7" fillId="0" borderId="0" xfId="2" applyFont="1" applyAlignment="1" applyProtection="1">
      <alignment horizontal="left" vertical="center" indent="4"/>
      <protection locked="0"/>
    </xf>
    <xf numFmtId="167" fontId="7" fillId="3" borderId="0" xfId="5" applyNumberFormat="1" applyFont="1" applyFill="1" applyBorder="1" applyAlignment="1">
      <alignment vertical="center"/>
    </xf>
    <xf numFmtId="0" fontId="7" fillId="0" borderId="30" xfId="2" applyFont="1" applyBorder="1" applyAlignment="1" applyProtection="1">
      <alignment horizontal="left" vertical="center" indent="4"/>
      <protection locked="0"/>
    </xf>
    <xf numFmtId="0" fontId="37" fillId="3" borderId="30" xfId="3" applyFont="1" applyFill="1" applyBorder="1" applyAlignment="1">
      <alignment vertical="center" wrapText="1"/>
    </xf>
    <xf numFmtId="0" fontId="15" fillId="2" borderId="30" xfId="2" applyFont="1" applyFill="1" applyBorder="1" applyAlignment="1">
      <alignment horizontal="left" vertical="center"/>
    </xf>
    <xf numFmtId="0" fontId="23" fillId="0" borderId="29" xfId="4" applyFont="1" applyFill="1" applyBorder="1" applyAlignment="1" applyProtection="1">
      <alignment horizontal="left" vertical="center" wrapText="1"/>
      <protection locked="0"/>
    </xf>
    <xf numFmtId="0" fontId="7" fillId="0" borderId="30" xfId="2" applyFont="1" applyBorder="1" applyAlignment="1">
      <alignment vertical="center"/>
    </xf>
    <xf numFmtId="0" fontId="7" fillId="0" borderId="29" xfId="2" applyFont="1" applyBorder="1" applyAlignment="1" applyProtection="1">
      <alignment horizontal="left" vertical="center" indent="4"/>
      <protection locked="0"/>
    </xf>
    <xf numFmtId="0" fontId="16" fillId="0" borderId="50" xfId="2" applyFont="1" applyBorder="1" applyAlignment="1" applyProtection="1">
      <alignment vertical="center"/>
      <protection locked="0"/>
    </xf>
    <xf numFmtId="0" fontId="20" fillId="0" borderId="43" xfId="2" applyFont="1" applyBorder="1" applyAlignment="1">
      <alignment horizontal="left" vertical="center"/>
    </xf>
    <xf numFmtId="0" fontId="57" fillId="0" borderId="43" xfId="2" applyFont="1" applyBorder="1" applyAlignment="1">
      <alignment vertical="center"/>
    </xf>
    <xf numFmtId="0" fontId="58" fillId="0" borderId="0" xfId="2" applyFont="1" applyAlignment="1">
      <alignment vertical="center"/>
    </xf>
    <xf numFmtId="0" fontId="59" fillId="0" borderId="0" xfId="2" applyFont="1" applyAlignment="1">
      <alignment vertical="center"/>
    </xf>
    <xf numFmtId="0" fontId="6" fillId="3" borderId="0" xfId="2" applyFont="1" applyFill="1" applyAlignment="1">
      <alignment horizontal="right" vertical="center"/>
    </xf>
    <xf numFmtId="0" fontId="7" fillId="6" borderId="0" xfId="2" applyFont="1" applyFill="1" applyAlignment="1">
      <alignment horizontal="left" vertical="center"/>
    </xf>
    <xf numFmtId="0" fontId="6" fillId="6" borderId="0" xfId="2" applyFont="1" applyFill="1" applyAlignment="1">
      <alignment horizontal="left" vertical="center"/>
    </xf>
    <xf numFmtId="0" fontId="6" fillId="6" borderId="0" xfId="2" applyFont="1" applyFill="1" applyAlignment="1">
      <alignment vertical="center"/>
    </xf>
    <xf numFmtId="0" fontId="29" fillId="6" borderId="0" xfId="2" applyFont="1" applyFill="1" applyAlignment="1">
      <alignment vertical="center"/>
    </xf>
    <xf numFmtId="0" fontId="10" fillId="6" borderId="0" xfId="2" applyFont="1" applyFill="1" applyAlignment="1">
      <alignment vertical="center"/>
    </xf>
    <xf numFmtId="0" fontId="62" fillId="0" borderId="0" xfId="6" applyFont="1"/>
    <xf numFmtId="0" fontId="10" fillId="10" borderId="0" xfId="2" applyFont="1" applyFill="1" applyAlignment="1">
      <alignment vertical="center"/>
    </xf>
    <xf numFmtId="0" fontId="22" fillId="10" borderId="0" xfId="4" applyFont="1" applyFill="1" applyBorder="1" applyAlignment="1"/>
    <xf numFmtId="0" fontId="50" fillId="2" borderId="44" xfId="2" applyFont="1" applyFill="1" applyBorder="1" applyAlignment="1">
      <alignment horizontal="left" vertical="center" wrapText="1"/>
    </xf>
    <xf numFmtId="0" fontId="49" fillId="10" borderId="0" xfId="2" applyFont="1" applyFill="1" applyAlignment="1">
      <alignment horizontal="left" vertical="center"/>
    </xf>
    <xf numFmtId="0" fontId="22" fillId="6" borderId="0" xfId="3" applyFont="1" applyFill="1" applyBorder="1" applyAlignment="1"/>
    <xf numFmtId="0" fontId="22" fillId="0" borderId="0" xfId="3" applyFont="1" applyFill="1" applyBorder="1" applyAlignment="1"/>
    <xf numFmtId="0" fontId="20" fillId="6" borderId="57" xfId="2" applyFont="1" applyFill="1" applyBorder="1" applyAlignment="1">
      <alignment vertical="center" wrapText="1"/>
    </xf>
    <xf numFmtId="0" fontId="15" fillId="0" borderId="0" xfId="2" applyFont="1" applyAlignment="1">
      <alignment vertical="center" wrapText="1"/>
    </xf>
    <xf numFmtId="0" fontId="20" fillId="6" borderId="23" xfId="2" applyFont="1" applyFill="1" applyBorder="1" applyAlignment="1">
      <alignment vertical="center" wrapText="1"/>
    </xf>
    <xf numFmtId="0" fontId="15" fillId="6" borderId="24" xfId="2" applyFont="1" applyFill="1" applyBorder="1" applyAlignment="1">
      <alignment vertical="center" wrapText="1"/>
    </xf>
    <xf numFmtId="0" fontId="15" fillId="6" borderId="58" xfId="2" applyFont="1" applyFill="1" applyBorder="1" applyAlignment="1">
      <alignment vertical="center" wrapText="1"/>
    </xf>
    <xf numFmtId="0" fontId="15" fillId="6" borderId="59" xfId="2" applyFont="1" applyFill="1" applyBorder="1" applyAlignment="1">
      <alignment vertical="center" wrapText="1"/>
    </xf>
    <xf numFmtId="0" fontId="15" fillId="6" borderId="0" xfId="2" applyFont="1" applyFill="1" applyAlignment="1">
      <alignment vertical="center" wrapText="1"/>
    </xf>
    <xf numFmtId="0" fontId="17" fillId="6" borderId="59" xfId="2" applyFont="1" applyFill="1" applyBorder="1" applyAlignment="1">
      <alignment vertical="center" wrapText="1"/>
    </xf>
    <xf numFmtId="0" fontId="17" fillId="6" borderId="60" xfId="2" applyFont="1" applyFill="1" applyBorder="1" applyAlignment="1">
      <alignment vertical="center" wrapText="1"/>
    </xf>
    <xf numFmtId="0" fontId="17" fillId="6" borderId="26" xfId="2" applyFont="1" applyFill="1" applyBorder="1" applyAlignment="1">
      <alignment vertical="center" wrapText="1"/>
    </xf>
    <xf numFmtId="0" fontId="15" fillId="6" borderId="27" xfId="2" applyFont="1" applyFill="1" applyBorder="1" applyAlignment="1">
      <alignment vertical="center" wrapText="1"/>
    </xf>
    <xf numFmtId="0" fontId="15" fillId="0" borderId="36" xfId="2" applyFont="1" applyBorder="1" applyAlignment="1">
      <alignment horizontal="left" vertical="center"/>
    </xf>
    <xf numFmtId="0" fontId="7" fillId="0" borderId="36" xfId="2" applyFont="1" applyBorder="1" applyAlignment="1">
      <alignment vertical="center"/>
    </xf>
    <xf numFmtId="0" fontId="6" fillId="0" borderId="0" xfId="6" applyFont="1" applyAlignment="1">
      <alignment wrapText="1"/>
    </xf>
    <xf numFmtId="0" fontId="10" fillId="0" borderId="8" xfId="2"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0" fontId="15" fillId="0" borderId="8" xfId="0" applyFont="1" applyBorder="1" applyAlignment="1">
      <alignment horizontal="left" vertical="center"/>
    </xf>
    <xf numFmtId="0" fontId="64" fillId="0" borderId="0" xfId="0" applyFont="1"/>
    <xf numFmtId="0" fontId="47" fillId="0" borderId="0" xfId="0" applyFont="1"/>
    <xf numFmtId="0" fontId="47" fillId="0" borderId="9" xfId="0" applyFont="1" applyBorder="1"/>
    <xf numFmtId="0" fontId="47" fillId="0" borderId="10" xfId="0" applyFont="1" applyBorder="1"/>
    <xf numFmtId="0" fontId="47" fillId="0" borderId="8" xfId="0" applyFont="1" applyBorder="1"/>
    <xf numFmtId="0" fontId="42" fillId="0" borderId="9" xfId="0" applyFont="1" applyBorder="1"/>
    <xf numFmtId="0" fontId="42" fillId="0" borderId="0" xfId="0" applyFont="1"/>
    <xf numFmtId="0" fontId="47" fillId="0" borderId="7" xfId="0" applyFont="1" applyBorder="1"/>
    <xf numFmtId="0" fontId="42" fillId="0" borderId="7" xfId="0" applyFont="1" applyBorder="1"/>
    <xf numFmtId="0" fontId="47" fillId="0" borderId="15" xfId="0" applyFont="1" applyBorder="1"/>
    <xf numFmtId="0" fontId="47" fillId="0" borderId="10" xfId="0" applyFont="1" applyBorder="1" applyAlignment="1">
      <alignment wrapText="1"/>
    </xf>
    <xf numFmtId="168" fontId="47" fillId="0" borderId="10" xfId="0" applyNumberFormat="1" applyFont="1" applyBorder="1"/>
    <xf numFmtId="0" fontId="47" fillId="0" borderId="6" xfId="0" applyFont="1" applyBorder="1" applyAlignment="1">
      <alignment vertical="center"/>
    </xf>
    <xf numFmtId="0" fontId="47" fillId="0" borderId="8" xfId="0" applyFont="1" applyBorder="1" applyAlignment="1">
      <alignment vertical="center" wrapText="1"/>
    </xf>
    <xf numFmtId="0" fontId="47" fillId="0" borderId="0" xfId="0" applyFont="1" applyAlignment="1">
      <alignment horizontal="left"/>
    </xf>
    <xf numFmtId="0" fontId="47" fillId="0" borderId="10" xfId="0" applyFont="1" applyBorder="1" applyAlignment="1">
      <alignment horizontal="left"/>
    </xf>
    <xf numFmtId="0" fontId="65" fillId="0" borderId="0" xfId="0" applyFont="1"/>
    <xf numFmtId="0" fontId="47" fillId="0" borderId="8" xfId="0" applyFont="1" applyBorder="1" applyAlignment="1">
      <alignment vertical="center"/>
    </xf>
    <xf numFmtId="0" fontId="42" fillId="0" borderId="7" xfId="0" applyFont="1" applyBorder="1" applyAlignment="1">
      <alignment vertical="center"/>
    </xf>
    <xf numFmtId="0" fontId="68" fillId="6" borderId="0" xfId="2" applyFont="1" applyFill="1" applyAlignment="1">
      <alignment vertical="center"/>
    </xf>
    <xf numFmtId="0" fontId="58" fillId="6" borderId="0" xfId="2" applyFont="1" applyFill="1" applyAlignment="1">
      <alignment vertical="center"/>
    </xf>
    <xf numFmtId="0" fontId="47" fillId="6" borderId="0" xfId="2" applyFont="1" applyFill="1" applyAlignment="1">
      <alignment horizontal="left" vertical="center"/>
    </xf>
    <xf numFmtId="0" fontId="58" fillId="6" borderId="0" xfId="2" applyFont="1" applyFill="1" applyAlignment="1">
      <alignment horizontal="left" vertical="center"/>
    </xf>
    <xf numFmtId="0" fontId="59" fillId="6" borderId="0" xfId="2" applyFont="1" applyFill="1" applyAlignment="1">
      <alignment horizontal="left" vertical="center"/>
    </xf>
    <xf numFmtId="0" fontId="69" fillId="6" borderId="0" xfId="2" applyFont="1" applyFill="1" applyAlignment="1">
      <alignment horizontal="left" vertical="center"/>
    </xf>
    <xf numFmtId="0" fontId="67" fillId="6" borderId="0" xfId="2" applyFont="1" applyFill="1" applyAlignment="1">
      <alignment vertical="center"/>
    </xf>
    <xf numFmtId="0" fontId="58" fillId="6" borderId="0" xfId="2" applyFont="1" applyFill="1" applyAlignment="1">
      <alignment vertical="center" wrapText="1"/>
    </xf>
    <xf numFmtId="0" fontId="69" fillId="6" borderId="0" xfId="2" applyFont="1" applyFill="1" applyAlignment="1">
      <alignment vertical="center"/>
    </xf>
    <xf numFmtId="0" fontId="59" fillId="6" borderId="0" xfId="2" applyFont="1" applyFill="1" applyAlignment="1">
      <alignment vertical="center"/>
    </xf>
    <xf numFmtId="0" fontId="15" fillId="6" borderId="60" xfId="2" applyFont="1" applyFill="1" applyBorder="1" applyAlignment="1">
      <alignment vertical="center" wrapText="1"/>
    </xf>
    <xf numFmtId="0" fontId="53" fillId="0" borderId="8" xfId="0" applyFont="1" applyBorder="1" applyAlignment="1">
      <alignment vertical="center" wrapText="1"/>
    </xf>
    <xf numFmtId="0" fontId="7" fillId="0" borderId="10" xfId="2" applyFont="1" applyBorder="1" applyAlignment="1">
      <alignment vertical="center" wrapText="1"/>
    </xf>
    <xf numFmtId="0" fontId="47" fillId="0" borderId="27" xfId="0" applyFont="1" applyBorder="1"/>
    <xf numFmtId="0" fontId="7" fillId="3" borderId="10" xfId="2" applyFont="1" applyFill="1" applyBorder="1" applyAlignment="1">
      <alignment horizontal="center" vertical="center" wrapText="1"/>
    </xf>
    <xf numFmtId="0" fontId="6" fillId="0" borderId="10" xfId="2" applyFont="1" applyBorder="1" applyAlignment="1">
      <alignment vertical="center"/>
    </xf>
    <xf numFmtId="0" fontId="6" fillId="2" borderId="15" xfId="2" applyFont="1" applyFill="1" applyBorder="1" applyAlignment="1">
      <alignment vertical="center"/>
    </xf>
    <xf numFmtId="0" fontId="6" fillId="2" borderId="21" xfId="2" applyFont="1" applyFill="1" applyBorder="1" applyAlignment="1">
      <alignment vertical="center"/>
    </xf>
    <xf numFmtId="0" fontId="15" fillId="2" borderId="0" xfId="2" applyFont="1" applyFill="1" applyAlignment="1">
      <alignment horizontal="left" vertical="center" wrapText="1"/>
    </xf>
    <xf numFmtId="0" fontId="7" fillId="3" borderId="8" xfId="2" applyFont="1" applyFill="1" applyBorder="1" applyAlignment="1">
      <alignment horizontal="left" vertical="center" wrapText="1"/>
    </xf>
    <xf numFmtId="0" fontId="7" fillId="3" borderId="8" xfId="2" applyFont="1" applyFill="1" applyBorder="1" applyAlignment="1">
      <alignment horizontal="left" vertical="top" wrapText="1"/>
    </xf>
    <xf numFmtId="0" fontId="2" fillId="3" borderId="8" xfId="1" applyFill="1" applyBorder="1" applyAlignment="1">
      <alignment horizontal="left" vertical="top" wrapText="1"/>
    </xf>
    <xf numFmtId="0" fontId="74" fillId="3" borderId="8" xfId="1" applyFont="1" applyFill="1" applyBorder="1" applyAlignment="1">
      <alignment horizontal="left" vertical="top" wrapText="1"/>
    </xf>
    <xf numFmtId="0" fontId="75" fillId="3" borderId="8" xfId="2" applyFont="1" applyFill="1" applyBorder="1" applyAlignment="1">
      <alignment horizontal="left" vertical="center" wrapText="1"/>
    </xf>
    <xf numFmtId="0" fontId="71" fillId="3" borderId="8" xfId="1" applyFont="1" applyFill="1" applyBorder="1" applyAlignment="1">
      <alignment horizontal="left" vertical="top" wrapText="1"/>
    </xf>
    <xf numFmtId="0" fontId="7" fillId="13" borderId="8" xfId="0" applyFont="1" applyFill="1" applyBorder="1" applyAlignment="1">
      <alignment vertical="center" wrapText="1"/>
    </xf>
    <xf numFmtId="0" fontId="6" fillId="2" borderId="8" xfId="2" applyFont="1" applyFill="1" applyBorder="1" applyAlignment="1">
      <alignment vertical="center" wrapText="1"/>
    </xf>
    <xf numFmtId="0" fontId="42" fillId="0" borderId="14" xfId="0" applyFont="1" applyBorder="1" applyAlignment="1">
      <alignment vertical="center"/>
    </xf>
    <xf numFmtId="0" fontId="47" fillId="0" borderId="15" xfId="0" applyFont="1" applyBorder="1" applyAlignment="1">
      <alignment vertical="center"/>
    </xf>
    <xf numFmtId="0" fontId="6" fillId="2" borderId="10" xfId="2" applyFont="1" applyFill="1" applyBorder="1" applyAlignment="1">
      <alignment vertical="center" wrapText="1"/>
    </xf>
    <xf numFmtId="0" fontId="7" fillId="0" borderId="10" xfId="2" applyFont="1" applyBorder="1" applyAlignment="1">
      <alignment vertical="center"/>
    </xf>
    <xf numFmtId="0" fontId="6" fillId="2" borderId="15" xfId="2" applyFont="1" applyFill="1" applyBorder="1" applyAlignment="1">
      <alignment vertical="center" wrapText="1"/>
    </xf>
    <xf numFmtId="0" fontId="10" fillId="0" borderId="64" xfId="2" applyFont="1" applyBorder="1" applyAlignment="1">
      <alignment vertical="center" wrapText="1"/>
    </xf>
    <xf numFmtId="0" fontId="6" fillId="2" borderId="15" xfId="2" applyFont="1" applyFill="1" applyBorder="1" applyAlignment="1">
      <alignment horizontal="left" vertical="top" wrapText="1"/>
    </xf>
    <xf numFmtId="0" fontId="6" fillId="2" borderId="19" xfId="2" applyFont="1" applyFill="1" applyBorder="1" applyAlignment="1">
      <alignment vertical="top" wrapText="1"/>
    </xf>
    <xf numFmtId="0" fontId="14" fillId="2" borderId="15" xfId="2" applyFont="1" applyFill="1" applyBorder="1" applyAlignment="1">
      <alignment horizontal="left" vertical="top" wrapText="1"/>
    </xf>
    <xf numFmtId="0" fontId="10" fillId="3" borderId="8" xfId="2" applyFont="1" applyFill="1" applyBorder="1" applyAlignment="1">
      <alignment horizontal="left" vertical="center" wrapText="1"/>
    </xf>
    <xf numFmtId="0" fontId="47" fillId="0" borderId="10" xfId="0" applyFont="1" applyBorder="1" applyAlignment="1">
      <alignment vertical="center" wrapText="1"/>
    </xf>
    <xf numFmtId="0" fontId="6" fillId="0" borderId="65" xfId="2" applyFont="1" applyBorder="1" applyAlignment="1">
      <alignment vertical="center"/>
    </xf>
    <xf numFmtId="0" fontId="6" fillId="2" borderId="66" xfId="2" applyFont="1" applyFill="1" applyBorder="1" applyAlignment="1">
      <alignment vertical="top" wrapText="1"/>
    </xf>
    <xf numFmtId="0" fontId="10" fillId="3" borderId="10" xfId="2" applyFont="1" applyFill="1" applyBorder="1" applyAlignment="1">
      <alignment horizontal="left" vertical="top" wrapText="1"/>
    </xf>
    <xf numFmtId="0" fontId="6" fillId="2" borderId="21" xfId="2" applyFont="1" applyFill="1" applyBorder="1" applyAlignment="1">
      <alignment vertical="center" wrapText="1"/>
    </xf>
    <xf numFmtId="3" fontId="7" fillId="3" borderId="8" xfId="8" applyNumberFormat="1" applyFont="1" applyFill="1" applyBorder="1" applyAlignment="1">
      <alignment horizontal="left" vertical="center" wrapText="1"/>
    </xf>
    <xf numFmtId="3" fontId="7" fillId="3" borderId="8" xfId="2" applyNumberFormat="1" applyFont="1" applyFill="1" applyBorder="1" applyAlignment="1">
      <alignment horizontal="left" vertical="center" wrapText="1"/>
    </xf>
    <xf numFmtId="0" fontId="6" fillId="2" borderId="67" xfId="2" applyFont="1" applyFill="1" applyBorder="1" applyAlignment="1">
      <alignment vertical="center" wrapText="1"/>
    </xf>
    <xf numFmtId="0" fontId="59" fillId="0" borderId="0" xfId="0" applyFont="1"/>
    <xf numFmtId="0" fontId="6" fillId="0" borderId="22" xfId="2" applyFont="1" applyBorder="1" applyAlignment="1">
      <alignment horizontal="left" vertical="center"/>
    </xf>
    <xf numFmtId="0" fontId="7" fillId="3" borderId="22" xfId="2" applyFont="1" applyFill="1" applyBorder="1" applyAlignment="1">
      <alignment vertical="center" wrapText="1"/>
    </xf>
    <xf numFmtId="0" fontId="7" fillId="0" borderId="64" xfId="2" applyFont="1" applyBorder="1" applyAlignment="1">
      <alignment horizontal="left" vertical="center" wrapText="1" indent="3"/>
    </xf>
    <xf numFmtId="0" fontId="7" fillId="3" borderId="0" xfId="2" applyFont="1" applyFill="1" applyAlignment="1">
      <alignment horizontal="center" vertical="center" wrapText="1"/>
    </xf>
    <xf numFmtId="0" fontId="59" fillId="0" borderId="27" xfId="0" applyFont="1" applyBorder="1"/>
    <xf numFmtId="0" fontId="7" fillId="3" borderId="27" xfId="2" applyFont="1" applyFill="1" applyBorder="1" applyAlignment="1">
      <alignment horizontal="center" vertical="center" wrapText="1"/>
    </xf>
    <xf numFmtId="0" fontId="6" fillId="2" borderId="67" xfId="2" applyFont="1" applyFill="1" applyBorder="1" applyAlignment="1">
      <alignment vertical="center"/>
    </xf>
    <xf numFmtId="0" fontId="16" fillId="0" borderId="8" xfId="2" applyFont="1" applyBorder="1" applyAlignment="1">
      <alignment horizontal="left" vertical="top" wrapText="1"/>
    </xf>
    <xf numFmtId="0" fontId="15" fillId="0" borderId="0" xfId="2" applyFont="1" applyAlignment="1">
      <alignment horizontal="left" vertical="center"/>
    </xf>
    <xf numFmtId="0" fontId="15" fillId="6" borderId="0" xfId="2" applyFont="1" applyFill="1" applyAlignment="1">
      <alignment horizontal="left" vertical="center" indent="1"/>
    </xf>
    <xf numFmtId="0" fontId="7" fillId="4" borderId="8" xfId="2" applyFont="1" applyFill="1" applyBorder="1" applyAlignment="1">
      <alignment horizontal="left" vertical="center" wrapText="1"/>
    </xf>
    <xf numFmtId="0" fontId="36" fillId="2" borderId="0" xfId="2" applyFont="1" applyFill="1" applyAlignment="1">
      <alignment vertical="center" wrapText="1"/>
    </xf>
    <xf numFmtId="0" fontId="6" fillId="2" borderId="8" xfId="2" applyFont="1" applyFill="1" applyBorder="1" applyAlignment="1">
      <alignment horizontal="left" vertical="center" wrapText="1"/>
    </xf>
    <xf numFmtId="0" fontId="10" fillId="4" borderId="8" xfId="2" applyFont="1" applyFill="1" applyBorder="1" applyAlignment="1">
      <alignment horizontal="left" vertical="center" wrapText="1"/>
    </xf>
    <xf numFmtId="0" fontId="6" fillId="2" borderId="15" xfId="2" applyFont="1" applyFill="1" applyBorder="1" applyAlignment="1">
      <alignment vertical="top" wrapText="1"/>
    </xf>
    <xf numFmtId="0" fontId="7" fillId="3" borderId="8" xfId="2" applyFont="1" applyFill="1" applyBorder="1" applyAlignment="1">
      <alignment vertical="top" wrapText="1"/>
    </xf>
    <xf numFmtId="14" fontId="6" fillId="3" borderId="0" xfId="2" applyNumberFormat="1" applyFont="1" applyFill="1" applyAlignment="1">
      <alignment horizontal="right" vertical="center"/>
    </xf>
    <xf numFmtId="10" fontId="7" fillId="3" borderId="45" xfId="2" applyNumberFormat="1" applyFont="1" applyFill="1" applyBorder="1" applyAlignment="1">
      <alignment horizontal="left" vertical="center"/>
    </xf>
    <xf numFmtId="9" fontId="7" fillId="3" borderId="45" xfId="2" applyNumberFormat="1" applyFont="1" applyFill="1" applyBorder="1" applyAlignment="1">
      <alignment horizontal="left" vertical="center"/>
    </xf>
    <xf numFmtId="10" fontId="7" fillId="3" borderId="8" xfId="2" applyNumberFormat="1" applyFont="1" applyFill="1" applyBorder="1" applyAlignment="1">
      <alignment vertical="center" wrapText="1"/>
    </xf>
    <xf numFmtId="3" fontId="7" fillId="3" borderId="8" xfId="2" applyNumberFormat="1" applyFont="1" applyFill="1" applyBorder="1" applyAlignment="1">
      <alignment vertical="center" wrapText="1"/>
    </xf>
    <xf numFmtId="43" fontId="7" fillId="3" borderId="8" xfId="8" applyFont="1" applyFill="1" applyBorder="1" applyAlignment="1">
      <alignment vertical="center" wrapText="1"/>
    </xf>
    <xf numFmtId="0" fontId="6" fillId="0" borderId="0" xfId="0" applyFont="1"/>
    <xf numFmtId="4" fontId="0" fillId="0" borderId="0" xfId="0" applyNumberFormat="1"/>
    <xf numFmtId="0" fontId="15" fillId="0" borderId="0" xfId="0" applyFont="1"/>
    <xf numFmtId="0" fontId="42" fillId="0" borderId="39" xfId="0" applyFont="1" applyBorder="1"/>
    <xf numFmtId="4" fontId="15" fillId="6" borderId="24" xfId="2" applyNumberFormat="1" applyFont="1" applyFill="1" applyBorder="1" applyAlignment="1">
      <alignment horizontal="right" vertical="center"/>
    </xf>
    <xf numFmtId="0" fontId="15" fillId="6" borderId="24" xfId="0" applyFont="1" applyFill="1" applyBorder="1"/>
    <xf numFmtId="0" fontId="15" fillId="6" borderId="0" xfId="0" applyFont="1" applyFill="1"/>
    <xf numFmtId="0" fontId="14" fillId="0" borderId="39" xfId="0" applyFont="1" applyBorder="1"/>
    <xf numFmtId="0" fontId="14" fillId="0" borderId="43" xfId="0" applyFont="1" applyBorder="1"/>
    <xf numFmtId="0" fontId="14" fillId="0" borderId="0" xfId="0" applyFont="1"/>
    <xf numFmtId="0" fontId="43" fillId="0" borderId="0" xfId="0" applyFont="1"/>
    <xf numFmtId="0" fontId="10" fillId="0" borderId="0" xfId="0" applyFont="1"/>
    <xf numFmtId="165" fontId="10" fillId="0" borderId="0" xfId="8" applyNumberFormat="1" applyFont="1" applyFill="1" applyBorder="1"/>
    <xf numFmtId="0" fontId="17" fillId="0" borderId="0" xfId="2" applyFont="1" applyAlignment="1">
      <alignment horizontal="left" vertical="center"/>
    </xf>
    <xf numFmtId="0" fontId="14" fillId="0" borderId="0" xfId="2" applyFont="1" applyAlignment="1">
      <alignment horizontal="left" vertical="center"/>
    </xf>
    <xf numFmtId="0" fontId="27" fillId="0" borderId="0" xfId="2" applyFont="1" applyAlignment="1">
      <alignment vertical="center"/>
    </xf>
    <xf numFmtId="0" fontId="15" fillId="0" borderId="0" xfId="2" applyFont="1" applyAlignment="1">
      <alignment vertical="center"/>
    </xf>
    <xf numFmtId="164" fontId="6" fillId="0" borderId="0" xfId="5" applyFont="1" applyFill="1" applyAlignment="1">
      <alignment horizontal="left" vertical="center"/>
    </xf>
    <xf numFmtId="0" fontId="15" fillId="8" borderId="26" xfId="2" applyFont="1" applyFill="1" applyBorder="1" applyAlignment="1">
      <alignment vertical="center"/>
    </xf>
    <xf numFmtId="0" fontId="15" fillId="8" borderId="28" xfId="2" applyFont="1" applyFill="1" applyBorder="1" applyAlignment="1">
      <alignment vertical="center"/>
    </xf>
    <xf numFmtId="0" fontId="21" fillId="0" borderId="0" xfId="4"/>
    <xf numFmtId="165" fontId="6" fillId="0" borderId="0" xfId="5" applyNumberFormat="1" applyFont="1" applyFill="1" applyAlignment="1">
      <alignment horizontal="left" vertical="center"/>
    </xf>
    <xf numFmtId="0" fontId="6" fillId="0" borderId="0" xfId="2" applyFont="1" applyAlignment="1">
      <alignment horizontal="left" vertical="center" wrapText="1"/>
    </xf>
    <xf numFmtId="0" fontId="6" fillId="0" borderId="0" xfId="0" applyFont="1" applyAlignment="1">
      <alignment wrapText="1"/>
    </xf>
    <xf numFmtId="0" fontId="10" fillId="0" borderId="0" xfId="2" applyFont="1" applyAlignment="1">
      <alignment vertical="center"/>
    </xf>
    <xf numFmtId="165" fontId="6" fillId="0" borderId="0" xfId="5" applyNumberFormat="1" applyFont="1" applyFill="1" applyBorder="1" applyAlignment="1">
      <alignment horizontal="left" vertical="center"/>
    </xf>
    <xf numFmtId="0" fontId="7" fillId="3" borderId="8" xfId="2" applyFont="1" applyFill="1" applyBorder="1" applyAlignment="1">
      <alignment horizontal="right" vertical="center" wrapText="1"/>
    </xf>
    <xf numFmtId="0" fontId="6" fillId="2" borderId="61" xfId="2" applyFont="1" applyFill="1" applyBorder="1" applyAlignment="1">
      <alignment horizontal="left" vertical="top" wrapText="1"/>
    </xf>
    <xf numFmtId="0" fontId="6" fillId="2" borderId="62" xfId="2" applyFont="1" applyFill="1" applyBorder="1" applyAlignment="1">
      <alignment horizontal="left" vertical="top" wrapText="1"/>
    </xf>
    <xf numFmtId="0" fontId="6" fillId="2" borderId="63" xfId="2" applyFont="1" applyFill="1" applyBorder="1" applyAlignment="1">
      <alignment horizontal="left" vertical="top" wrapText="1"/>
    </xf>
    <xf numFmtId="0" fontId="47" fillId="2" borderId="17" xfId="0" applyFont="1" applyFill="1" applyBorder="1" applyAlignment="1">
      <alignment vertical="center" wrapText="1"/>
    </xf>
    <xf numFmtId="0" fontId="47" fillId="2" borderId="17" xfId="0" applyFont="1" applyFill="1" applyBorder="1" applyAlignment="1">
      <alignment vertical="center"/>
    </xf>
    <xf numFmtId="0" fontId="47" fillId="2" borderId="18" xfId="0" applyFont="1" applyFill="1" applyBorder="1" applyAlignment="1">
      <alignment vertical="center"/>
    </xf>
    <xf numFmtId="164" fontId="6" fillId="0" borderId="0" xfId="0" applyNumberFormat="1" applyFont="1"/>
    <xf numFmtId="169" fontId="15" fillId="0" borderId="0" xfId="5" applyNumberFormat="1" applyFont="1" applyFill="1" applyAlignment="1">
      <alignment horizontal="left" vertical="center"/>
    </xf>
    <xf numFmtId="11" fontId="15" fillId="0" borderId="0" xfId="2" applyNumberFormat="1" applyFont="1" applyAlignment="1">
      <alignment horizontal="left" vertical="center"/>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10" fillId="6" borderId="0" xfId="2" applyFont="1" applyFill="1" applyAlignment="1">
      <alignment horizontal="left" vertical="center"/>
    </xf>
    <xf numFmtId="0" fontId="16" fillId="0" borderId="36" xfId="2" applyFont="1" applyBorder="1" applyAlignment="1">
      <alignment horizontal="left" vertical="center"/>
    </xf>
    <xf numFmtId="0" fontId="16" fillId="0" borderId="0" xfId="2" applyFont="1" applyAlignment="1">
      <alignment horizontal="left" vertical="center"/>
    </xf>
    <xf numFmtId="0" fontId="14" fillId="0" borderId="7" xfId="2" applyFont="1" applyBorder="1" applyAlignment="1">
      <alignment horizontal="left" vertical="center" wrapText="1"/>
    </xf>
    <xf numFmtId="0" fontId="37" fillId="6" borderId="0" xfId="4" applyFont="1" applyFill="1" applyAlignment="1"/>
    <xf numFmtId="0" fontId="24" fillId="6" borderId="0" xfId="2" applyFont="1" applyFill="1" applyAlignment="1">
      <alignment vertical="center"/>
    </xf>
    <xf numFmtId="0" fontId="38" fillId="6" borderId="0" xfId="6" applyFont="1" applyFill="1" applyAlignment="1">
      <alignment vertical="center"/>
    </xf>
    <xf numFmtId="0" fontId="39" fillId="3" borderId="0" xfId="4" applyFont="1" applyFill="1" applyBorder="1" applyAlignment="1">
      <alignment horizontal="left" vertical="center" wrapText="1"/>
    </xf>
    <xf numFmtId="0" fontId="15" fillId="6" borderId="0" xfId="6" applyFont="1" applyFill="1" applyAlignment="1">
      <alignment horizontal="left" vertical="center" wrapText="1" indent="2"/>
    </xf>
    <xf numFmtId="0" fontId="46" fillId="6" borderId="0" xfId="6" applyFont="1" applyFill="1" applyAlignment="1">
      <alignment vertical="center" wrapText="1"/>
    </xf>
    <xf numFmtId="0" fontId="42" fillId="0" borderId="16" xfId="0" applyFont="1" applyBorder="1" applyAlignment="1">
      <alignment horizontal="left" vertical="center" wrapText="1"/>
    </xf>
    <xf numFmtId="0" fontId="2" fillId="0" borderId="0" xfId="1"/>
    <xf numFmtId="0" fontId="2" fillId="3" borderId="8" xfId="1" applyFill="1" applyBorder="1" applyAlignment="1">
      <alignment horizontal="center" vertical="center" wrapText="1"/>
    </xf>
    <xf numFmtId="0" fontId="6" fillId="5" borderId="8" xfId="2" applyFont="1" applyFill="1" applyBorder="1" applyAlignment="1">
      <alignment horizontal="left" vertical="center" wrapText="1"/>
    </xf>
    <xf numFmtId="0" fontId="2" fillId="3" borderId="10" xfId="1" applyFill="1" applyBorder="1" applyAlignment="1">
      <alignment horizontal="center" vertical="center" wrapText="1"/>
    </xf>
    <xf numFmtId="0" fontId="2" fillId="3" borderId="8" xfId="1" applyFill="1" applyBorder="1" applyAlignment="1">
      <alignment horizontal="left" vertical="center" wrapText="1"/>
    </xf>
    <xf numFmtId="0" fontId="2" fillId="3" borderId="8" xfId="1" applyFill="1" applyBorder="1" applyAlignment="1">
      <alignment vertical="center" wrapText="1"/>
    </xf>
    <xf numFmtId="0" fontId="79" fillId="3" borderId="8" xfId="2" applyFont="1" applyFill="1" applyBorder="1" applyAlignment="1">
      <alignment vertical="center" wrapText="1"/>
    </xf>
    <xf numFmtId="0" fontId="6" fillId="3" borderId="8" xfId="2" applyFont="1" applyFill="1" applyBorder="1" applyAlignment="1">
      <alignment horizontal="center" vertical="center" wrapText="1"/>
    </xf>
    <xf numFmtId="0" fontId="47" fillId="0" borderId="0" xfId="0" applyFont="1" applyAlignment="1">
      <alignment wrapText="1"/>
    </xf>
    <xf numFmtId="0" fontId="5" fillId="0" borderId="8" xfId="2" applyFont="1" applyBorder="1" applyAlignment="1">
      <alignment horizontal="left" vertical="center" wrapText="1"/>
    </xf>
    <xf numFmtId="0" fontId="47" fillId="0" borderId="8" xfId="0" applyFont="1" applyBorder="1" applyAlignment="1">
      <alignment wrapText="1"/>
    </xf>
    <xf numFmtId="0" fontId="57" fillId="3" borderId="8" xfId="2" applyFont="1" applyFill="1" applyBorder="1" applyAlignment="1">
      <alignment vertical="center" wrapText="1"/>
    </xf>
    <xf numFmtId="0" fontId="5" fillId="0" borderId="15" xfId="2" applyFont="1" applyBorder="1" applyAlignment="1">
      <alignment horizontal="left" vertical="center" wrapText="1"/>
    </xf>
    <xf numFmtId="0" fontId="3" fillId="0" borderId="15" xfId="2" applyFont="1" applyBorder="1" applyAlignment="1">
      <alignment horizontal="left" vertical="center"/>
    </xf>
    <xf numFmtId="0" fontId="6" fillId="5" borderId="0" xfId="2" applyFont="1" applyFill="1" applyAlignment="1">
      <alignment vertical="top" wrapText="1"/>
    </xf>
    <xf numFmtId="0" fontId="3" fillId="0" borderId="0" xfId="2" applyFont="1" applyAlignment="1">
      <alignment vertical="top" wrapText="1"/>
    </xf>
    <xf numFmtId="0" fontId="17" fillId="0" borderId="0" xfId="2" applyFont="1" applyAlignment="1">
      <alignment vertical="top" wrapText="1"/>
    </xf>
    <xf numFmtId="0" fontId="6" fillId="5" borderId="0" xfId="0" applyFont="1" applyFill="1" applyAlignment="1">
      <alignment vertical="top" wrapText="1"/>
    </xf>
    <xf numFmtId="0" fontId="80" fillId="5" borderId="0" xfId="0" applyFont="1" applyFill="1" applyAlignment="1">
      <alignment vertical="top" wrapText="1"/>
    </xf>
    <xf numFmtId="0" fontId="6" fillId="0" borderId="0" xfId="2" applyFont="1" applyAlignment="1">
      <alignment vertical="top" wrapText="1"/>
    </xf>
    <xf numFmtId="0" fontId="47" fillId="0" borderId="0" xfId="0" applyFont="1" applyAlignment="1">
      <alignment vertical="top" wrapText="1"/>
    </xf>
    <xf numFmtId="0" fontId="10" fillId="5" borderId="0" xfId="0" applyFont="1" applyFill="1" applyAlignment="1">
      <alignment vertical="top" wrapText="1"/>
    </xf>
    <xf numFmtId="0" fontId="81" fillId="5" borderId="18" xfId="2" applyFont="1" applyFill="1" applyBorder="1" applyAlignment="1">
      <alignment vertical="top" wrapText="1"/>
    </xf>
    <xf numFmtId="0" fontId="47" fillId="0" borderId="18" xfId="0" applyFont="1" applyBorder="1" applyAlignment="1">
      <alignment vertical="top" wrapText="1"/>
    </xf>
    <xf numFmtId="0" fontId="6" fillId="5" borderId="18" xfId="2" applyFont="1" applyFill="1" applyBorder="1" applyAlignment="1">
      <alignment vertical="top" wrapText="1"/>
    </xf>
    <xf numFmtId="0" fontId="6" fillId="5" borderId="8" xfId="2" applyFont="1" applyFill="1" applyBorder="1" applyAlignment="1">
      <alignment vertical="top" wrapText="1"/>
    </xf>
    <xf numFmtId="0" fontId="80" fillId="5" borderId="8" xfId="2" applyFont="1" applyFill="1" applyBorder="1" applyAlignment="1">
      <alignment vertical="top" wrapText="1"/>
    </xf>
    <xf numFmtId="0" fontId="47" fillId="0" borderId="0" xfId="0" applyFont="1" applyAlignment="1">
      <alignment horizontal="left" vertical="top" wrapText="1"/>
    </xf>
    <xf numFmtId="0" fontId="6" fillId="5" borderId="8" xfId="2" applyFont="1" applyFill="1" applyBorder="1" applyAlignment="1">
      <alignment horizontal="left" vertical="top" wrapText="1"/>
    </xf>
    <xf numFmtId="0" fontId="5" fillId="0" borderId="8" xfId="2" applyFont="1" applyBorder="1" applyAlignment="1">
      <alignment horizontal="left" vertical="top" wrapText="1"/>
    </xf>
    <xf numFmtId="0" fontId="5" fillId="0" borderId="6" xfId="2" applyFont="1" applyBorder="1" applyAlignment="1">
      <alignment horizontal="left" vertical="top" wrapText="1"/>
    </xf>
    <xf numFmtId="0" fontId="6" fillId="0" borderId="8" xfId="2" applyFont="1" applyBorder="1" applyAlignment="1">
      <alignment horizontal="left" vertical="top" wrapText="1"/>
    </xf>
    <xf numFmtId="0" fontId="80" fillId="5" borderId="8" xfId="2" applyFont="1" applyFill="1" applyBorder="1" applyAlignment="1">
      <alignment horizontal="left" vertical="top" wrapText="1"/>
    </xf>
    <xf numFmtId="0" fontId="47" fillId="0" borderId="15" xfId="0" applyFont="1" applyBorder="1" applyAlignment="1">
      <alignment vertical="top" wrapText="1"/>
    </xf>
    <xf numFmtId="0" fontId="47" fillId="0" borderId="15" xfId="0" applyFont="1" applyBorder="1" applyAlignment="1">
      <alignment horizontal="left" vertical="top" wrapText="1"/>
    </xf>
    <xf numFmtId="0" fontId="47" fillId="0" borderId="10" xfId="0" applyFont="1" applyBorder="1" applyAlignment="1">
      <alignment vertical="top" wrapText="1"/>
    </xf>
    <xf numFmtId="0" fontId="47" fillId="0" borderId="10" xfId="0" applyFont="1" applyBorder="1" applyAlignment="1">
      <alignment horizontal="left" vertical="top" wrapText="1"/>
    </xf>
    <xf numFmtId="0" fontId="6" fillId="5" borderId="10" xfId="2" applyFont="1" applyFill="1" applyBorder="1" applyAlignment="1">
      <alignment horizontal="left" vertical="top" wrapText="1"/>
    </xf>
    <xf numFmtId="0" fontId="36" fillId="5" borderId="8" xfId="2" applyFont="1" applyFill="1" applyBorder="1" applyAlignment="1">
      <alignment horizontal="left" vertical="top" wrapText="1"/>
    </xf>
    <xf numFmtId="0" fontId="3" fillId="0" borderId="8" xfId="2" applyFont="1" applyBorder="1" applyAlignment="1">
      <alignment horizontal="left" vertical="center" wrapText="1"/>
    </xf>
    <xf numFmtId="0" fontId="80" fillId="5" borderId="8" xfId="2" applyFont="1" applyFill="1" applyBorder="1" applyAlignment="1">
      <alignment horizontal="left" vertical="center" wrapText="1"/>
    </xf>
    <xf numFmtId="0" fontId="81" fillId="5" borderId="8" xfId="2" applyFont="1" applyFill="1" applyBorder="1" applyAlignment="1">
      <alignment horizontal="left" vertical="center" wrapText="1"/>
    </xf>
    <xf numFmtId="0" fontId="6" fillId="5" borderId="4" xfId="2" applyFont="1" applyFill="1" applyBorder="1" applyAlignment="1">
      <alignment horizontal="left" vertical="center" wrapText="1"/>
    </xf>
    <xf numFmtId="0" fontId="36" fillId="5" borderId="21" xfId="2" applyFont="1" applyFill="1" applyBorder="1" applyAlignment="1">
      <alignment vertical="center" wrapText="1"/>
    </xf>
    <xf numFmtId="0" fontId="6" fillId="5" borderId="21" xfId="2" applyFont="1" applyFill="1" applyBorder="1" applyAlignment="1">
      <alignment vertical="center" wrapText="1"/>
    </xf>
    <xf numFmtId="0" fontId="6" fillId="5" borderId="70" xfId="2" applyFont="1" applyFill="1" applyBorder="1" applyAlignment="1">
      <alignment vertical="center" wrapText="1"/>
    </xf>
    <xf numFmtId="0" fontId="6" fillId="5" borderId="20" xfId="2" applyFont="1" applyFill="1" applyBorder="1" applyAlignment="1">
      <alignment vertical="center" wrapText="1"/>
    </xf>
    <xf numFmtId="0" fontId="47" fillId="0" borderId="0" xfId="0" applyFont="1" applyAlignment="1">
      <alignment vertical="top"/>
    </xf>
    <xf numFmtId="0" fontId="17" fillId="0" borderId="8" xfId="2" applyFont="1" applyBorder="1" applyAlignment="1">
      <alignment vertical="top"/>
    </xf>
    <xf numFmtId="0" fontId="5" fillId="0" borderId="8" xfId="2" applyFont="1" applyBorder="1" applyAlignment="1">
      <alignment vertical="top" wrapText="1"/>
    </xf>
    <xf numFmtId="0" fontId="3" fillId="0" borderId="8" xfId="2" applyFont="1" applyBorder="1" applyAlignment="1">
      <alignment vertical="top"/>
    </xf>
    <xf numFmtId="0" fontId="3" fillId="0" borderId="8" xfId="2" applyFont="1" applyBorder="1" applyAlignment="1">
      <alignment vertical="top" wrapText="1"/>
    </xf>
    <xf numFmtId="0" fontId="5" fillId="0" borderId="6" xfId="2" applyFont="1" applyBorder="1" applyAlignment="1">
      <alignment vertical="top" wrapText="1"/>
    </xf>
    <xf numFmtId="0" fontId="3" fillId="0" borderId="6" xfId="2" applyFont="1" applyBorder="1" applyAlignment="1">
      <alignment vertical="top"/>
    </xf>
    <xf numFmtId="0" fontId="36" fillId="5" borderId="8" xfId="2" applyFont="1" applyFill="1" applyBorder="1" applyAlignment="1">
      <alignment vertical="top" wrapText="1"/>
    </xf>
    <xf numFmtId="0" fontId="8" fillId="5" borderId="8" xfId="2" applyFont="1" applyFill="1" applyBorder="1" applyAlignment="1">
      <alignment vertical="top" wrapText="1"/>
    </xf>
    <xf numFmtId="0" fontId="15" fillId="5" borderId="8" xfId="2" applyFont="1" applyFill="1" applyBorder="1" applyAlignment="1">
      <alignment vertical="top" wrapText="1"/>
    </xf>
    <xf numFmtId="0" fontId="47" fillId="0" borderId="10" xfId="0" applyFont="1" applyBorder="1" applyAlignment="1">
      <alignment vertical="top"/>
    </xf>
    <xf numFmtId="0" fontId="3" fillId="0" borderId="8" xfId="2" applyFont="1" applyBorder="1" applyAlignment="1">
      <alignment horizontal="left" vertical="top" wrapText="1"/>
    </xf>
    <xf numFmtId="0" fontId="6" fillId="5" borderId="15" xfId="2" applyFont="1" applyFill="1" applyBorder="1" applyAlignment="1">
      <alignment horizontal="left" vertical="top" wrapText="1"/>
    </xf>
    <xf numFmtId="0" fontId="6" fillId="0" borderId="10" xfId="2" applyFont="1" applyBorder="1" applyAlignment="1">
      <alignment horizontal="left" vertical="top" wrapText="1"/>
    </xf>
    <xf numFmtId="0" fontId="16" fillId="3" borderId="8" xfId="2" applyFont="1" applyFill="1" applyBorder="1" applyAlignment="1">
      <alignment vertical="center" wrapText="1"/>
    </xf>
    <xf numFmtId="0" fontId="17" fillId="0" borderId="8" xfId="2" applyFont="1" applyBorder="1" applyAlignment="1">
      <alignment horizontal="left" vertical="top" wrapText="1"/>
    </xf>
    <xf numFmtId="0" fontId="3" fillId="0" borderId="6" xfId="2" applyFont="1" applyBorder="1" applyAlignment="1">
      <alignment horizontal="left" vertical="top" wrapText="1"/>
    </xf>
    <xf numFmtId="0" fontId="47" fillId="0" borderId="8" xfId="0" applyFont="1" applyBorder="1" applyAlignment="1">
      <alignment horizontal="left" vertical="top" wrapText="1"/>
    </xf>
    <xf numFmtId="0" fontId="36" fillId="5" borderId="15" xfId="2" applyFont="1" applyFill="1" applyBorder="1" applyAlignment="1">
      <alignment horizontal="left" vertical="top" wrapText="1"/>
    </xf>
    <xf numFmtId="0" fontId="15" fillId="5" borderId="8" xfId="2" applyFont="1" applyFill="1" applyBorder="1" applyAlignment="1">
      <alignment horizontal="left" vertical="center" wrapText="1"/>
    </xf>
    <xf numFmtId="0" fontId="6" fillId="5" borderId="10" xfId="2" applyFont="1" applyFill="1" applyBorder="1" applyAlignment="1">
      <alignment horizontal="left" vertical="center" wrapText="1"/>
    </xf>
    <xf numFmtId="0" fontId="6" fillId="5" borderId="15" xfId="2" applyFont="1" applyFill="1" applyBorder="1" applyAlignment="1">
      <alignment vertical="center" wrapText="1"/>
    </xf>
    <xf numFmtId="0" fontId="6" fillId="5" borderId="17" xfId="2" applyFont="1" applyFill="1" applyBorder="1" applyAlignment="1">
      <alignment vertical="center" wrapText="1"/>
    </xf>
    <xf numFmtId="0" fontId="6" fillId="5" borderId="17" xfId="2" applyFont="1" applyFill="1" applyBorder="1" applyAlignment="1">
      <alignment vertical="center"/>
    </xf>
    <xf numFmtId="0" fontId="6" fillId="5" borderId="18" xfId="2" applyFont="1" applyFill="1" applyBorder="1" applyAlignment="1">
      <alignment vertical="center" wrapText="1"/>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47" fillId="6" borderId="0" xfId="0" applyFont="1" applyFill="1" applyAlignment="1">
      <alignment wrapText="1"/>
    </xf>
    <xf numFmtId="0" fontId="17" fillId="6" borderId="58" xfId="2" applyFont="1" applyFill="1" applyBorder="1" applyAlignment="1">
      <alignment horizontal="left" vertical="center" wrapText="1"/>
    </xf>
    <xf numFmtId="0" fontId="10" fillId="6" borderId="0" xfId="2" applyFont="1" applyFill="1" applyAlignment="1">
      <alignment horizontal="left" vertical="center"/>
    </xf>
    <xf numFmtId="0" fontId="19" fillId="6" borderId="0" xfId="2" applyFont="1" applyFill="1" applyAlignment="1">
      <alignment horizontal="left" vertical="center"/>
    </xf>
    <xf numFmtId="0" fontId="8" fillId="6" borderId="0" xfId="2" applyFont="1" applyFill="1" applyAlignment="1">
      <alignment horizontal="left" vertical="center" wrapText="1" indent="3"/>
    </xf>
    <xf numFmtId="0" fontId="15" fillId="6" borderId="0" xfId="2" applyFont="1" applyFill="1" applyAlignment="1">
      <alignment horizontal="left" vertical="center" wrapText="1" indent="3"/>
    </xf>
    <xf numFmtId="0" fontId="36" fillId="6" borderId="0" xfId="4" applyFont="1" applyFill="1" applyAlignment="1"/>
    <xf numFmtId="0" fontId="10" fillId="0" borderId="52" xfId="2" applyFont="1" applyBorder="1" applyAlignment="1">
      <alignment vertical="center"/>
    </xf>
    <xf numFmtId="0" fontId="23" fillId="6" borderId="53" xfId="4" applyFont="1" applyFill="1" applyBorder="1" applyAlignment="1">
      <alignment horizontal="center" vertical="center"/>
    </xf>
    <xf numFmtId="0" fontId="23" fillId="6" borderId="54" xfId="4" applyFont="1" applyFill="1" applyBorder="1" applyAlignment="1">
      <alignment horizontal="center" vertical="center"/>
    </xf>
    <xf numFmtId="0" fontId="23" fillId="6" borderId="55" xfId="4" applyFont="1" applyFill="1" applyBorder="1" applyAlignment="1">
      <alignment horizontal="center" vertical="center"/>
    </xf>
    <xf numFmtId="0" fontId="10" fillId="0" borderId="56" xfId="2" applyFont="1" applyBorder="1" applyAlignment="1">
      <alignment vertical="center"/>
    </xf>
    <xf numFmtId="0" fontId="16" fillId="0" borderId="36" xfId="2" applyFont="1" applyBorder="1" applyAlignment="1">
      <alignment horizontal="left" vertical="center"/>
    </xf>
    <xf numFmtId="0" fontId="61" fillId="0" borderId="0" xfId="6" applyFont="1" applyAlignment="1">
      <alignment vertical="center"/>
    </xf>
    <xf numFmtId="0" fontId="16" fillId="0" borderId="0" xfId="2" applyFont="1" applyAlignment="1">
      <alignment horizontal="left" vertical="center"/>
    </xf>
    <xf numFmtId="0" fontId="60" fillId="0" borderId="0" xfId="4" applyFont="1" applyFill="1" applyBorder="1" applyAlignment="1">
      <alignment horizontal="center" vertical="center"/>
    </xf>
    <xf numFmtId="0" fontId="14" fillId="0" borderId="7" xfId="2" applyFont="1" applyBorder="1" applyAlignment="1">
      <alignment horizontal="left" vertical="center" wrapText="1"/>
    </xf>
    <xf numFmtId="0" fontId="42" fillId="0" borderId="7" xfId="0" applyFont="1" applyBorder="1" applyAlignment="1">
      <alignment wrapText="1"/>
    </xf>
    <xf numFmtId="0" fontId="6" fillId="2" borderId="15" xfId="2" applyFont="1" applyFill="1" applyBorder="1" applyAlignment="1">
      <alignment horizontal="left" wrapText="1"/>
    </xf>
    <xf numFmtId="0" fontId="47" fillId="0" borderId="17" xfId="0" applyFont="1" applyBorder="1" applyAlignment="1">
      <alignment horizontal="left" wrapText="1"/>
    </xf>
    <xf numFmtId="0" fontId="47" fillId="0" borderId="18" xfId="0" applyFont="1" applyBorder="1" applyAlignment="1">
      <alignment horizontal="left" wrapText="1"/>
    </xf>
    <xf numFmtId="0" fontId="14" fillId="0" borderId="7" xfId="2" applyFont="1" applyBorder="1" applyAlignment="1">
      <alignment vertical="center" wrapText="1"/>
    </xf>
    <xf numFmtId="0" fontId="42" fillId="0" borderId="7" xfId="0" applyFont="1" applyBorder="1" applyAlignment="1">
      <alignment vertical="center" wrapText="1"/>
    </xf>
    <xf numFmtId="0" fontId="6" fillId="2" borderId="15" xfId="2" applyFont="1" applyFill="1" applyBorder="1" applyAlignment="1">
      <alignment wrapText="1"/>
    </xf>
    <xf numFmtId="0" fontId="47" fillId="0" borderId="17" xfId="0" applyFont="1" applyBorder="1" applyAlignment="1">
      <alignment wrapText="1"/>
    </xf>
    <xf numFmtId="0" fontId="47" fillId="0" borderId="18" xfId="0" applyFont="1" applyBorder="1" applyAlignment="1">
      <alignment wrapText="1"/>
    </xf>
    <xf numFmtId="0" fontId="6" fillId="2" borderId="15" xfId="2" applyFont="1" applyFill="1" applyBorder="1" applyAlignment="1">
      <alignment horizontal="left" vertical="center" wrapText="1"/>
    </xf>
    <xf numFmtId="0" fontId="6" fillId="2" borderId="17" xfId="2" applyFont="1" applyFill="1" applyBorder="1" applyAlignment="1">
      <alignment horizontal="left" vertical="center" wrapText="1"/>
    </xf>
    <xf numFmtId="0" fontId="6" fillId="2" borderId="18" xfId="2" applyFont="1" applyFill="1" applyBorder="1" applyAlignment="1">
      <alignment horizontal="left" vertical="center" wrapText="1"/>
    </xf>
    <xf numFmtId="0" fontId="47" fillId="0" borderId="7" xfId="0" applyFont="1" applyBorder="1" applyAlignment="1">
      <alignment horizontal="left" vertical="center" wrapText="1"/>
    </xf>
    <xf numFmtId="0" fontId="42" fillId="0" borderId="7" xfId="0" applyFont="1" applyBorder="1" applyAlignment="1">
      <alignment horizontal="left" vertical="center" wrapText="1"/>
    </xf>
    <xf numFmtId="0" fontId="14" fillId="2" borderId="15" xfId="2" applyFont="1" applyFill="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6" fillId="2" borderId="1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5" borderId="70" xfId="2" applyFont="1" applyFill="1" applyBorder="1" applyAlignment="1">
      <alignment horizontal="center" vertical="center" wrapText="1"/>
    </xf>
    <xf numFmtId="0" fontId="6" fillId="5" borderId="20" xfId="2" applyFont="1" applyFill="1" applyBorder="1" applyAlignment="1">
      <alignment horizontal="center" vertical="center" wrapText="1"/>
    </xf>
    <xf numFmtId="0" fontId="6" fillId="2" borderId="21"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5" borderId="21" xfId="2" applyFont="1" applyFill="1" applyBorder="1" applyAlignment="1">
      <alignment horizontal="center" vertical="center" wrapText="1"/>
    </xf>
    <xf numFmtId="0" fontId="26" fillId="3" borderId="0" xfId="2" applyFont="1" applyFill="1" applyAlignment="1">
      <alignment vertical="center"/>
    </xf>
    <xf numFmtId="0" fontId="22" fillId="6" borderId="0" xfId="4" applyFont="1" applyFill="1" applyAlignment="1"/>
    <xf numFmtId="0" fontId="24" fillId="6" borderId="0" xfId="2" applyFont="1" applyFill="1" applyAlignment="1">
      <alignment vertical="center"/>
    </xf>
    <xf numFmtId="0" fontId="25" fillId="6" borderId="0" xfId="2" applyFont="1" applyFill="1" applyAlignment="1">
      <alignment horizontal="left" vertical="center"/>
    </xf>
    <xf numFmtId="0" fontId="15" fillId="0" borderId="0" xfId="2" applyFont="1" applyAlignment="1">
      <alignment horizontal="left" vertical="center"/>
    </xf>
    <xf numFmtId="0" fontId="27" fillId="7" borderId="23" xfId="2" applyFont="1" applyFill="1" applyBorder="1" applyAlignment="1">
      <alignment horizontal="left" vertical="center"/>
    </xf>
    <xf numFmtId="0" fontId="27" fillId="7" borderId="24" xfId="2" applyFont="1" applyFill="1" applyBorder="1" applyAlignment="1">
      <alignment horizontal="left" vertical="center"/>
    </xf>
    <xf numFmtId="0" fontId="27" fillId="7" borderId="25" xfId="2" applyFont="1" applyFill="1" applyBorder="1" applyAlignment="1">
      <alignment horizontal="left" vertical="center"/>
    </xf>
    <xf numFmtId="0" fontId="6" fillId="0" borderId="0" xfId="2" applyFont="1" applyAlignment="1">
      <alignment horizontal="left" vertical="center"/>
    </xf>
    <xf numFmtId="0" fontId="23" fillId="6" borderId="33" xfId="4" applyFont="1" applyFill="1" applyBorder="1" applyAlignment="1">
      <alignment horizontal="center" vertical="center"/>
    </xf>
    <xf numFmtId="0" fontId="23" fillId="6" borderId="34" xfId="4" applyFont="1" applyFill="1" applyBorder="1" applyAlignment="1">
      <alignment horizontal="center" vertical="center"/>
    </xf>
    <xf numFmtId="0" fontId="23" fillId="6" borderId="68" xfId="4" applyFont="1" applyFill="1" applyBorder="1" applyAlignment="1">
      <alignment horizontal="center" vertical="center"/>
    </xf>
    <xf numFmtId="0" fontId="23" fillId="6" borderId="69" xfId="4" applyFont="1" applyFill="1" applyBorder="1" applyAlignment="1">
      <alignment horizontal="center" vertical="center"/>
    </xf>
    <xf numFmtId="0" fontId="8" fillId="6" borderId="0" xfId="6" applyFont="1" applyFill="1" applyAlignment="1">
      <alignment horizontal="left" vertical="center" wrapText="1" indent="3"/>
    </xf>
    <xf numFmtId="0" fontId="10" fillId="12" borderId="0" xfId="2" applyFont="1" applyFill="1" applyAlignment="1">
      <alignment horizontal="left" vertical="center"/>
    </xf>
    <xf numFmtId="0" fontId="19" fillId="6" borderId="0" xfId="6" applyFont="1" applyFill="1" applyAlignment="1">
      <alignment vertical="center" wrapText="1"/>
    </xf>
    <xf numFmtId="0" fontId="15" fillId="6" borderId="0" xfId="6" applyFont="1" applyFill="1" applyAlignment="1">
      <alignment horizontal="left" vertical="center" wrapText="1" indent="3"/>
    </xf>
    <xf numFmtId="0" fontId="37" fillId="0" borderId="0" xfId="4" applyFont="1" applyFill="1" applyBorder="1" applyAlignment="1">
      <alignment horizontal="left" vertical="center" wrapText="1"/>
    </xf>
    <xf numFmtId="0" fontId="8" fillId="6" borderId="0" xfId="6" applyFont="1" applyFill="1" applyAlignment="1">
      <alignment horizontal="left" vertical="center" wrapText="1"/>
    </xf>
    <xf numFmtId="0" fontId="8" fillId="6" borderId="0" xfId="6" applyFont="1" applyFill="1" applyAlignment="1">
      <alignment horizontal="left" vertical="top" wrapText="1" indent="3"/>
    </xf>
    <xf numFmtId="0" fontId="8" fillId="6" borderId="0" xfId="4" applyFont="1" applyFill="1" applyAlignment="1"/>
    <xf numFmtId="0" fontId="37" fillId="6" borderId="0" xfId="4" applyFont="1" applyFill="1" applyAlignment="1"/>
    <xf numFmtId="0" fontId="38" fillId="6" borderId="0" xfId="6" applyFont="1" applyFill="1" applyAlignment="1">
      <alignment vertical="center"/>
    </xf>
    <xf numFmtId="0" fontId="37" fillId="6" borderId="38"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38" xfId="4" applyFont="1" applyFill="1" applyBorder="1" applyAlignment="1">
      <alignment horizontal="left" vertical="center" wrapText="1"/>
    </xf>
    <xf numFmtId="0" fontId="15" fillId="6" borderId="0" xfId="6" applyFont="1" applyFill="1" applyAlignment="1">
      <alignment horizontal="left" vertical="center" wrapText="1"/>
    </xf>
    <xf numFmtId="0" fontId="7" fillId="0" borderId="30" xfId="2" applyFont="1" applyBorder="1" applyAlignment="1" applyProtection="1">
      <alignment vertical="center"/>
      <protection locked="0"/>
    </xf>
    <xf numFmtId="0" fontId="10" fillId="0" borderId="0" xfId="2" applyFont="1" applyAlignment="1">
      <alignment vertical="center"/>
    </xf>
    <xf numFmtId="0" fontId="23" fillId="6" borderId="35" xfId="4" applyFont="1" applyFill="1" applyBorder="1" applyAlignment="1">
      <alignment horizontal="center" vertical="center"/>
    </xf>
    <xf numFmtId="0" fontId="23" fillId="6" borderId="0" xfId="4" applyFont="1" applyFill="1" applyBorder="1" applyAlignment="1">
      <alignment horizontal="center" vertical="center"/>
    </xf>
    <xf numFmtId="0" fontId="10" fillId="0" borderId="42" xfId="2" applyFont="1" applyBorder="1" applyAlignment="1">
      <alignment vertical="center"/>
    </xf>
    <xf numFmtId="0" fontId="15" fillId="6" borderId="0" xfId="6" applyFont="1" applyFill="1" applyAlignment="1">
      <alignment horizontal="left" vertical="center" wrapText="1" indent="2"/>
    </xf>
    <xf numFmtId="0" fontId="6" fillId="6" borderId="0" xfId="6" applyFont="1" applyFill="1" applyAlignment="1">
      <alignment horizontal="left" vertical="center" wrapText="1" indent="2"/>
    </xf>
    <xf numFmtId="0" fontId="46" fillId="6" borderId="0" xfId="6" applyFont="1" applyFill="1" applyAlignment="1">
      <alignment vertical="center" wrapText="1"/>
    </xf>
    <xf numFmtId="0" fontId="44" fillId="6" borderId="0" xfId="0" applyFont="1" applyFill="1" applyAlignment="1">
      <alignment vertical="center"/>
    </xf>
    <xf numFmtId="0" fontId="15" fillId="6" borderId="0" xfId="2" applyFont="1" applyFill="1" applyAlignment="1">
      <alignment horizontal="left" vertical="center" indent="1"/>
    </xf>
    <xf numFmtId="0" fontId="6" fillId="2" borderId="15" xfId="2" applyFont="1" applyFill="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14" fillId="0" borderId="14" xfId="2" applyFont="1" applyBorder="1" applyAlignment="1">
      <alignment horizontal="left" vertical="center" wrapText="1"/>
    </xf>
    <xf numFmtId="0" fontId="42" fillId="0" borderId="16" xfId="0" applyFont="1" applyBorder="1" applyAlignment="1">
      <alignment horizontal="left" vertical="center" wrapText="1"/>
    </xf>
    <xf numFmtId="0" fontId="42" fillId="0" borderId="13"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6" borderId="0" xfId="0" applyFont="1" applyFill="1" applyAlignment="1"/>
    <xf numFmtId="0" fontId="43" fillId="0" borderId="0" xfId="6" applyFont="1" applyAlignment="1"/>
  </cellXfs>
  <cellStyles count="9">
    <cellStyle name="Comma" xfId="8" builtinId="3"/>
    <cellStyle name="Comma 2" xfId="5" xr:uid="{00000000-0005-0000-0000-000001000000}"/>
    <cellStyle name="Explanatory Text 2" xfId="7" xr:uid="{00000000-0005-0000-0000-000002000000}"/>
    <cellStyle name="Hyperlink" xfId="1" builtinId="8"/>
    <cellStyle name="Hyperlink 2" xfId="3" xr:uid="{00000000-0005-0000-0000-000004000000}"/>
    <cellStyle name="Hyperlink 3" xfId="4" xr:uid="{00000000-0005-0000-0000-000005000000}"/>
    <cellStyle name="Normal" xfId="0" builtinId="0"/>
    <cellStyle name="Normal 2" xfId="2" xr:uid="{00000000-0005-0000-0000-000007000000}"/>
    <cellStyle name="Normal 3" xfId="6" xr:uid="{00000000-0005-0000-0000-000008000000}"/>
  </cellStyles>
  <dxfs count="59">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5"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alignment horizontal="right" vertical="bottom" textRotation="0" wrapText="0"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theme="1"/>
        <name val="Franklin Gothic Book"/>
        <scheme val="none"/>
      </font>
      <alignment horizontal="left" vertical="center" textRotation="0" wrapText="0" indent="0" justifyLastLine="0" shrinkToFit="0" readingOrder="0"/>
    </dxf>
    <dxf>
      <font>
        <i/>
        <strike val="0"/>
        <outline val="0"/>
        <shadow val="0"/>
        <u val="none"/>
        <vertAlign val="baseline"/>
        <sz val="11"/>
        <color theme="1"/>
        <name val="Franklin Gothic Book"/>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theme="1"/>
        <name val="Franklin Gothic Book"/>
        <scheme val="none"/>
      </font>
      <alignment horizontal="left" vertical="center" textRotation="0" wrapText="0" indent="0" justifyLastLine="0" shrinkToFit="0" readingOrder="0"/>
    </dxf>
    <dxf>
      <font>
        <strike val="0"/>
        <outline val="0"/>
        <shadow val="0"/>
        <u val="none"/>
        <vertAlign val="baseline"/>
        <sz val="11"/>
        <color theme="1"/>
        <name val="Franklin Gothic Book"/>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alignment horizontal="left"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sz val="11"/>
        <name val="Franklin Gothic Book"/>
        <scheme val="none"/>
      </font>
      <fill>
        <patternFill patternType="none">
          <fgColor indexed="64"/>
          <bgColor auto="1"/>
        </patternFill>
      </fill>
      <alignment horizontal="left"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58"/>
      <tableStyleElement type="firstRowStripe" dxfId="57"/>
      <tableStyleElement type="secondRowStripe" dxfId="56"/>
    </tableStyle>
  </tableStyles>
  <colors>
    <mruColors>
      <color rgb="FFFF7F0E"/>
      <color rgb="FFF7A516"/>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104900"/>
          <a:ext cx="14382750"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1145500"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27</xdr:row>
      <xdr:rowOff>212910</xdr:rowOff>
    </xdr:from>
    <xdr:to>
      <xdr:col>14</xdr:col>
      <xdr:colOff>0</xdr:colOff>
      <xdr:row>67</xdr:row>
      <xdr:rowOff>43392</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 val="Listes"/>
    </sheetNames>
    <sheetDataSet>
      <sheetData sheetId="0" refreshError="1">
        <row r="4">
          <cell r="G4" t="str">
            <v>YYYY-MM-DD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Rached Maalej" id="{9D3078E5-E16F-4FA1-9BA8-359068CAFAAB}" userId="Rached Maalej" providerId="None"/>
  <person displayName="helmi ben rhouma" id="{2786D90C-4A2B-4CF3-9721-E0023B71538B}" userId="65530793aa4f3586" providerId="Windows Live"/>
  <person displayName="Emmanuel Aguilar Burgoa" id="{17970C01-D759-4926-B9DE-C35BC54EEDC9}" userId="S::EBurgoa@eiti.org::4f24fd7b-29af-4ba0-a703-7035e72472d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Government_agencies9" displayName="Government_agencies9" ref="B14:E21" totalsRowShown="0" headerRowDxfId="55" tableBorderDxfId="54" headerRowCellStyle="Normal 2">
  <autoFilter ref="B14:E21" xr:uid="{00000000-0009-0000-0100-000008000000}"/>
  <tableColumns count="4">
    <tableColumn id="1" xr3:uid="{00000000-0010-0000-0000-000001000000}" name="Full name of agency" dataDxfId="53" dataCellStyle="Normal 2"/>
    <tableColumn id="4" xr3:uid="{00000000-0010-0000-0000-000004000000}" name="Agency type" dataDxfId="52" dataCellStyle="Normal 2"/>
    <tableColumn id="2" xr3:uid="{00000000-0010-0000-0000-000002000000}" name="ID number (if applicable)" dataDxfId="51" dataCellStyle="Normal 2"/>
    <tableColumn id="3" xr3:uid="{00000000-0010-0000-0000-000003000000}" name="Total reported" dataDxfId="50" dataCellStyle="Comma 2"/>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Companies1510" displayName="Companies1510" ref="B89:J145" totalsRowShown="0" headerRowDxfId="49" tableBorderDxfId="48" headerRowCellStyle="Normal 2">
  <autoFilter ref="B89:J145" xr:uid="{00000000-0009-0000-0100-000009000000}"/>
  <tableColumns count="9">
    <tableColumn id="1" xr3:uid="{00000000-0010-0000-0100-000001000000}" name="Full project name" dataDxfId="47" dataCellStyle="Normal 2"/>
    <tableColumn id="2" xr3:uid="{00000000-0010-0000-0100-000002000000}" name="Legal agreement reference number(s): contract, licence, lease, concession, …" dataDxfId="46" dataCellStyle="Hyperlink 3"/>
    <tableColumn id="3" xr3:uid="{00000000-0010-0000-0100-000003000000}" name="Affiliated companies, start with Operator" dataDxfId="45"/>
    <tableColumn id="5" xr3:uid="{00000000-0010-0000-0100-000005000000}" name="Commodities (one commodity/row)" dataDxfId="44" dataCellStyle="Normal 2"/>
    <tableColumn id="6" xr3:uid="{00000000-0010-0000-0100-000006000000}" name="Status" dataDxfId="43"/>
    <tableColumn id="7" xr3:uid="{00000000-0010-0000-0100-000007000000}" name="Production (volume)" dataDxfId="42" dataCellStyle="Comma 2"/>
    <tableColumn id="8" xr3:uid="{00000000-0010-0000-0100-000008000000}" name="Unit" dataDxfId="41" dataCellStyle="Normal 2"/>
    <tableColumn id="9" xr3:uid="{00000000-0010-0000-0100-000009000000}" name="Production (value)" dataDxfId="40" dataCellStyle="Comma 2"/>
    <tableColumn id="10" xr3:uid="{00000000-0010-0000-0100-00000A000000}" name="Currency" dataDxfId="39" dataCellStyle="Normal 2"/>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Companies" displayName="Companies" ref="B27:I86" totalsRowShown="0" headerRowDxfId="38" dataDxfId="37" tableBorderDxfId="36" headerRowCellStyle="Normal 2">
  <autoFilter ref="B27:I86" xr:uid="{00000000-0009-0000-0100-000001000000}"/>
  <tableColumns count="8">
    <tableColumn id="1" xr3:uid="{00000000-0010-0000-0200-000001000000}" name="Full company name" dataDxfId="35"/>
    <tableColumn id="7" xr3:uid="{00000000-0010-0000-0200-000007000000}" name="Company type" dataDxfId="34" dataCellStyle="Normal 2"/>
    <tableColumn id="2" xr3:uid="{00000000-0010-0000-0200-000002000000}" name="Company ID number" dataDxfId="33"/>
    <tableColumn id="5" xr3:uid="{00000000-0010-0000-0200-000005000000}" name="Sector" dataDxfId="32" dataCellStyle="Normal 2"/>
    <tableColumn id="3" xr3:uid="{00000000-0010-0000-0200-000003000000}" name="Commodities (comma-seperated)" dataDxfId="31" dataCellStyle="Normal 2"/>
    <tableColumn id="4" xr3:uid="{00000000-0010-0000-0200-000004000000}" name="Stock exchange listing or company website " dataDxfId="30"/>
    <tableColumn id="8" xr3:uid="{00000000-0010-0000-0200-000008000000}" name="Audited financial statement (or balance sheet, cash flows, profit/loss statement if unavailable)" dataDxfId="29"/>
    <tableColumn id="6" xr3:uid="{00000000-0010-0000-0200-000006000000}" name="Payments to Governments Report"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47" totalsRowShown="0" headerRowDxfId="27" dataDxfId="26">
  <autoFilter ref="B21:K47" xr:uid="{00000000-0009-0000-0100-000004000000}"/>
  <tableColumns count="10">
    <tableColumn id="8" xr3:uid="{00000000-0010-0000-0300-000008000000}" name="GFS Level 1" dataDxfId="25">
      <calculatedColumnFormula>IFERROR(VLOOKUP(Government_revenues_table[[#This Row],[GFS Classification]],[1]!Table6_GFS_codes_classification[#Data],COLUMNS($F:F)+3,FALSE),"Do not enter data")</calculatedColumnFormula>
    </tableColumn>
    <tableColumn id="9" xr3:uid="{00000000-0010-0000-0300-000009000000}" name="GFS Level 2" dataDxfId="24">
      <calculatedColumnFormula>IFERROR(VLOOKUP(Government_revenues_table[[#This Row],[GFS Classification]],[1]!Table6_GFS_codes_classification[#Data],COLUMNS($F:G)+3,FALSE),"Do not enter data")</calculatedColumnFormula>
    </tableColumn>
    <tableColumn id="10" xr3:uid="{00000000-0010-0000-0300-00000A000000}" name="GFS Level 3" dataDxfId="23">
      <calculatedColumnFormula>IFERROR(VLOOKUP(Government_revenues_table[[#This Row],[GFS Classification]],[1]!Table6_GFS_codes_classification[#Data],COLUMNS($F:H)+3,FALSE),"Do not enter data")</calculatedColumnFormula>
    </tableColumn>
    <tableColumn id="7" xr3:uid="{00000000-0010-0000-0300-000007000000}" name="GFS Level 4" dataDxfId="22">
      <calculatedColumnFormula>IFERROR(VLOOKUP(Government_revenues_table[[#This Row],[GFS Classification]],[1]!Table6_GFS_codes_classification[#Data],COLUMNS($F:I)+3,FALSE),"Do not enter data")</calculatedColumnFormula>
    </tableColumn>
    <tableColumn id="1" xr3:uid="{00000000-0010-0000-0300-000001000000}" name="GFS Classification" dataDxfId="21"/>
    <tableColumn id="11" xr3:uid="{00000000-0010-0000-0300-00000B000000}" name="Sector" dataDxfId="20"/>
    <tableColumn id="3" xr3:uid="{00000000-0010-0000-0300-000003000000}" name="Revenue stream name" dataDxfId="19"/>
    <tableColumn id="4" xr3:uid="{00000000-0010-0000-0300-000004000000}" name="Government entity" dataDxfId="18"/>
    <tableColumn id="5" xr3:uid="{00000000-0010-0000-0300-000005000000}" name="Revenue value" dataDxfId="17"/>
    <tableColumn id="2" xr3:uid="{00000000-0010-0000-0300-000002000000}" name="Currency"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0" displayName="Table10" ref="B14:O163" totalsRowShown="0" headerRowDxfId="15" dataDxfId="14">
  <autoFilter ref="B14:O163" xr:uid="{00000000-0009-0000-0100-000005000000}"/>
  <tableColumns count="14">
    <tableColumn id="7" xr3:uid="{00000000-0010-0000-0400-000007000000}" name="Sector" dataDxfId="13">
      <calculatedColumnFormula>VLOOKUP(C15,[1]!Companies[#Data],3,FALSE)</calculatedColumnFormula>
    </tableColumn>
    <tableColumn id="1" xr3:uid="{00000000-0010-0000-0400-000001000000}" name="Company" dataDxfId="12"/>
    <tableColumn id="3" xr3:uid="{00000000-0010-0000-0400-000003000000}" name="Government entity" dataDxfId="11"/>
    <tableColumn id="4" xr3:uid="{00000000-0010-0000-0400-000004000000}" name="Revenue stream name" dataDxfId="10"/>
    <tableColumn id="5" xr3:uid="{00000000-0010-0000-0400-000005000000}" name="Levied on project (Y/N)" dataDxfId="9"/>
    <tableColumn id="6" xr3:uid="{00000000-0010-0000-0400-000006000000}" name="Reported by project (Y/N)" dataDxfId="8"/>
    <tableColumn id="2" xr3:uid="{00000000-0010-0000-0400-000002000000}" name="Project name" dataDxfId="7"/>
    <tableColumn id="13" xr3:uid="{00000000-0010-0000-0400-00000D000000}" name="Reporting currency" dataDxfId="6"/>
    <tableColumn id="14" xr3:uid="{00000000-0010-0000-0400-00000E000000}" name="Revenue value" dataDxfId="5"/>
    <tableColumn id="18" xr3:uid="{00000000-0010-0000-0400-000012000000}" name="Payment made in-kind (Y/N)" dataDxfId="4"/>
    <tableColumn id="8" xr3:uid="{00000000-0010-0000-0400-000008000000}" name="In-kind volume (if applicable)" dataDxfId="3"/>
    <tableColumn id="9" xr3:uid="{00000000-0010-0000-0400-000009000000}" name="Unit (if applicable)" dataDxfId="2"/>
    <tableColumn id="10" xr3:uid="{00000000-0010-0000-0400-00000A000000}" name="Comments" dataDxfId="1"/>
    <tableColumn id="11" xr3:uid="{00000000-0010-0000-0400-00000B000000}"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1" dT="2021-07-20T13:40:22.32" personId="{17970C01-D759-4926-B9DE-C35BC54EEDC9}" id="{8EA85B9F-3687-48E8-8C2C-656262304079}">
    <text>Please confirm that this "URL" refers to the link where the EITI Report is published.</text>
  </threadedComment>
  <threadedComment ref="F11" dT="2021-09-22T22:52:13.57" personId="{9D3078E5-E16F-4FA1-9BA8-359068CAFAAB}" id="{672B9C76-9AE2-4021-83E4-17A68BB84CDE}" parentId="{8EA85B9F-3687-48E8-8C2C-656262304079}">
    <text>Yes, this "URL" refers to the link where the EITI Report is published.
Eveen though, this collumn may need to be left empty whenever an information is dsclosed through EITI report only</text>
  </threadedComment>
  <threadedComment ref="F12" dT="2021-07-20T13:40:22.32" personId="{17970C01-D759-4926-B9DE-C35BC54EEDC9}" id="{4FA3E7D3-52E2-49FF-8F93-F93B18AC1C46}">
    <text>Please confirm that this "URL" refers to the link where the EITI Report is published.</text>
  </threadedComment>
  <threadedComment ref="F12" dT="2021-09-22T23:13:14.30" personId="{9D3078E5-E16F-4FA1-9BA8-359068CAFAAB}" id="{AA7E4C92-6F22-402B-B3F5-9C2A56ED870C}" parentId="{4FA3E7D3-52E2-49FF-8F93-F93B18AC1C46}">
    <text>Yes, this "URL" refers to the link where the EITI Report is published.</text>
  </threadedComment>
  <threadedComment ref="F14" dT="2021-07-20T13:40:22.32" personId="{17970C01-D759-4926-B9DE-C35BC54EEDC9}" id="{96C57503-13C5-4EBA-8794-23E95C6E223A}">
    <text>Please confirm that this "URL" refers to the link where the EITI Report is published.</text>
  </threadedComment>
  <threadedComment ref="F14" dT="2021-09-22T22:52:33.10" personId="{9D3078E5-E16F-4FA1-9BA8-359068CAFAAB}" id="{2D89CB9E-C9AB-4BB3-ABDE-F13A1D0D06CD}" parentId="{96C57503-13C5-4EBA-8794-23E95C6E223A}">
    <text>Yes, this "URL" refers to the link where the EITI Report is published.</text>
  </threadedComment>
  <threadedComment ref="F15" dT="2021-07-20T13:40:22.32" personId="{17970C01-D759-4926-B9DE-C35BC54EEDC9}" id="{6D7A1674-720A-426E-BA96-56E95E003ADA}">
    <text>Please confirm that this "URL" refers to the link where the EITI Report is published.</text>
  </threadedComment>
  <threadedComment ref="F15" dT="2021-09-22T22:52:49.95" personId="{9D3078E5-E16F-4FA1-9BA8-359068CAFAAB}" id="{2BB3423A-5711-4596-831C-7BA18167C9FB}" parentId="{6D7A1674-720A-426E-BA96-56E95E003ADA}">
    <text>Yes, this "URL" refers to the link where the EITI Report is published.</text>
  </threadedComment>
  <threadedComment ref="F16" dT="2021-07-20T13:40:22.32" personId="{17970C01-D759-4926-B9DE-C35BC54EEDC9}" id="{90325B82-C7F0-46A2-93A9-BD7D00FD9877}">
    <text>Please confirm that this "URL" refers to the link where the EITI Report is published.</text>
  </threadedComment>
  <threadedComment ref="F16" dT="2021-09-22T22:53:02.32" personId="{9D3078E5-E16F-4FA1-9BA8-359068CAFAAB}" id="{EB2CBDAC-C841-42DB-BDA9-89CB78618F82}" parentId="{90325B82-C7F0-46A2-93A9-BD7D00FD9877}">
    <text>Yes, this "URL" refers to the link where the EITI Report is published.</text>
  </threadedComment>
  <threadedComment ref="F17" dT="2021-07-20T13:40:22.32" personId="{17970C01-D759-4926-B9DE-C35BC54EEDC9}" id="{21EA6AE3-5E0D-40EF-8106-10B59CBAE6B5}">
    <text>Please confirm that this "URL" refers to the link where the EITI Report is published.</text>
  </threadedComment>
  <threadedComment ref="F17" dT="2021-09-22T22:53:12.28" personId="{9D3078E5-E16F-4FA1-9BA8-359068CAFAAB}" id="{F25C6C46-02A3-42C5-8C24-5F568F8D26A2}" parentId="{21EA6AE3-5E0D-40EF-8106-10B59CBAE6B5}">
    <text>Yes, this "URL" refers to the link where the EITI Report is published.</text>
  </threadedComment>
  <threadedComment ref="F22" dT="2021-07-20T13:40:22.32" personId="{17970C01-D759-4926-B9DE-C35BC54EEDC9}" id="{7953672E-0F39-4929-8C07-6D92E7D75EE8}">
    <text>Please confirm that this "URL" refers to the link where the EITI Report is published.</text>
  </threadedComment>
  <threadedComment ref="F22" dT="2021-09-22T22:53:29.06" personId="{9D3078E5-E16F-4FA1-9BA8-359068CAFAAB}" id="{9977269E-C303-48D6-8ECF-1803E6D9DA39}" parentId="{7953672E-0F39-4929-8C07-6D92E7D75EE8}">
    <text>Yes, this "URL" refers to the link where the EITI Report is published.</text>
  </threadedComment>
  <threadedComment ref="F23" dT="2021-07-20T13:40:22.32" personId="{17970C01-D759-4926-B9DE-C35BC54EEDC9}" id="{6D5E1DBF-888E-41D2-9258-2CD15AF5064E}">
    <text>Please confirm that this "URL" refers to the link where the EITI Report is published.</text>
  </threadedComment>
  <threadedComment ref="F23" dT="2021-09-22T22:53:40.15" personId="{9D3078E5-E16F-4FA1-9BA8-359068CAFAAB}" id="{F3D9AF18-00B8-4A39-B51A-0C4CF7EE5295}" parentId="{6D5E1DBF-888E-41D2-9258-2CD15AF5064E}">
    <text>Yes, this "URL" refers to the link where the EITI Report is published.</text>
  </threadedComment>
  <threadedComment ref="F24" dT="2021-07-20T13:40:22.32" personId="{17970C01-D759-4926-B9DE-C35BC54EEDC9}" id="{063178E3-F3C5-4704-B33D-3498E116CF92}">
    <text>Please confirm that this "URL" refers to the link where the EITI Report is published.</text>
  </threadedComment>
  <threadedComment ref="F24" dT="2021-09-22T22:53:49.07" personId="{9D3078E5-E16F-4FA1-9BA8-359068CAFAAB}" id="{68DF367B-4EEB-4D29-B880-C8A5CA1C7F19}" parentId="{063178E3-F3C5-4704-B33D-3498E116CF92}">
    <text>Yes, this "URL" refers to the link where the EITI Report is published.</text>
  </threadedComment>
  <threadedComment ref="F26" dT="2021-07-20T13:40:22.32" personId="{17970C01-D759-4926-B9DE-C35BC54EEDC9}" id="{01C9843F-5EE5-4F05-8D3C-0D11B87C1F2A}">
    <text>Please confirm that this "URL" refers to the link where the EITI Report is published.</text>
  </threadedComment>
  <threadedComment ref="F26" dT="2021-09-22T22:53:59.94" personId="{9D3078E5-E16F-4FA1-9BA8-359068CAFAAB}" id="{5E80D4BB-7E80-484E-AE40-55A66479D203}" parentId="{01C9843F-5EE5-4F05-8D3C-0D11B87C1F2A}">
    <text>Yes, this "URL" refers to the link where the EITI Report is published.</text>
  </threadedComment>
  <threadedComment ref="F28" dT="2021-07-20T13:40:22.32" personId="{17970C01-D759-4926-B9DE-C35BC54EEDC9}" id="{B653E7D4-90F5-4B85-8DC8-54DADA0C3B9C}">
    <text>Please confirm that this "URL" refers to the link where the EITI Report is published.</text>
  </threadedComment>
  <threadedComment ref="F28" dT="2021-09-22T22:54:13.49" personId="{9D3078E5-E16F-4FA1-9BA8-359068CAFAAB}" id="{1B6ED05A-2F7F-449B-90A0-BA9512ADF36E}" parentId="{B653E7D4-90F5-4B85-8DC8-54DADA0C3B9C}">
    <text>Yes, this "URL" refers to the link where the EITI Report is published</text>
  </threadedComment>
  <threadedComment ref="F33" dT="2021-07-20T13:40:22.32" personId="{17970C01-D759-4926-B9DE-C35BC54EEDC9}" id="{E524A98C-9E4F-42CE-8AF1-A0A554E0CD6A}">
    <text>Please confirm that this "URL" refers to the link where the EITI Report is published.</text>
  </threadedComment>
  <threadedComment ref="F33" dT="2021-09-22T22:54:27.64" personId="{9D3078E5-E16F-4FA1-9BA8-359068CAFAAB}" id="{60A25ACB-D51A-48CA-B700-6F632DE916C7}" parentId="{E524A98C-9E4F-42CE-8AF1-A0A554E0CD6A}">
    <text>Yes, this "URL" refers to the link where the EITI Report is published.</text>
  </threadedComment>
  <threadedComment ref="J33" dT="2021-07-20T13:43:46.70" personId="{17970C01-D759-4926-B9DE-C35BC54EEDC9}" id="{2D743876-E1C7-4DB4-8905-C79C61B472D4}">
    <text>Where is this disclosed? please provide a link.</text>
  </threadedComment>
  <threadedComment ref="J33" dT="2021-09-23T13:49:42.01" personId="{9D3078E5-E16F-4FA1-9BA8-359068CAFAAB}" id="{A6092487-BF51-4A5E-973A-B5063DD8CB98}" parentId="{2D743876-E1C7-4DB4-8905-C79C61B472D4}">
    <text>Section 3.3.3 (b) of GYEITI report;
Link: https://www.gyeiti.org/reports-blog/guyana-second-eiti-report</text>
  </threadedComment>
</ThreadedComments>
</file>

<file path=xl/threadedComments/threadedComment10.xml><?xml version="1.0" encoding="utf-8"?>
<ThreadedComments xmlns="http://schemas.microsoft.com/office/spreadsheetml/2018/threadedcomments" xmlns:x="http://schemas.openxmlformats.org/spreadsheetml/2006/main">
  <threadedComment ref="C137" dT="2021-07-22T11:48:17.53" personId="{17970C01-D759-4926-B9DE-C35BC54EEDC9}" id="{C1888D27-627F-45D7-9544-163828B3B476}">
    <text>I suggest to double check these links, they seem broken.</text>
  </threadedComment>
  <threadedComment ref="C137" dT="2021-09-24T00:39:58.57" personId="{9D3078E5-E16F-4FA1-9BA8-359068CAFAAB}" id="{1AFCC2E2-E919-4D66-B39E-6DF6B4D23D18}" parentId="{C1888D27-627F-45D7-9544-163828B3B476}">
    <text>Rectified with the relevant link.</text>
  </threadedComment>
  <threadedComment ref="C139" dT="2021-07-22T11:49:08.20" personId="{17970C01-D759-4926-B9DE-C35BC54EEDC9}" id="{D324AA45-2620-4095-9D4F-2B213C0B4E1C}">
    <text>I would suggest to include the number of contract or another official ID number</text>
  </threadedComment>
  <threadedComment ref="C139" dT="2021-09-24T00:43:15.51" personId="{9D3078E5-E16F-4FA1-9BA8-359068CAFAAB}" id="{35C0F812-3608-4CD2-AFC9-7B8CC2C28561}" parentId="{D324AA45-2620-4095-9D4F-2B213C0B4E1C}">
    <text>Rectified</text>
  </threadedComment>
</ThreadedComments>
</file>

<file path=xl/threadedComments/threadedComment11.xml><?xml version="1.0" encoding="utf-8"?>
<ThreadedComments xmlns="http://schemas.microsoft.com/office/spreadsheetml/2018/threadedcomments" xmlns:x="http://schemas.openxmlformats.org/spreadsheetml/2006/main">
  <threadedComment ref="D7" dT="2021-07-23T09:16:36.62" personId="{17970C01-D759-4926-B9DE-C35BC54EEDC9}" id="{141E234B-DA15-4867-8015-639660279A2A}">
    <text>would be good to explain that this type of revenues are not included in Guyana's regulation</text>
  </threadedComment>
  <threadedComment ref="D7" dT="2021-09-24T00:45:39.66" personId="{9D3078E5-E16F-4FA1-9BA8-359068CAFAAB}" id="{DE7DA13C-A04E-4071-8AED-71CCAA550CF4}" parentId="{141E234B-DA15-4867-8015-639660279A2A}">
    <text>Amended</text>
  </threadedComment>
</ThreadedComments>
</file>

<file path=xl/threadedComments/threadedComment12.xml><?xml version="1.0" encoding="utf-8"?>
<ThreadedComments xmlns="http://schemas.microsoft.com/office/spreadsheetml/2018/threadedcomments" xmlns:x="http://schemas.openxmlformats.org/spreadsheetml/2006/main">
  <threadedComment ref="D7" dT="2021-07-23T09:19:07.96" personId="{17970C01-D759-4926-B9DE-C35BC54EEDC9}" id="{C847A705-B66D-4A50-A5AA-B4353880DFD4}">
    <text>please explain why this requirement is not aplicable. For example, because there is no legal provision for this.</text>
  </threadedComment>
  <threadedComment ref="D7" dT="2021-09-24T00:47:19.12" personId="{9D3078E5-E16F-4FA1-9BA8-359068CAFAAB}" id="{ADDED31C-CC05-4F1B-BD05-5C801A74055E}" parentId="{C847A705-B66D-4A50-A5AA-B4353880DFD4}">
    <text>Amended</text>
  </threadedComment>
</ThreadedComments>
</file>

<file path=xl/threadedComments/threadedComment13.xml><?xml version="1.0" encoding="utf-8"?>
<ThreadedComments xmlns="http://schemas.microsoft.com/office/spreadsheetml/2018/threadedcomments" xmlns:x="http://schemas.openxmlformats.org/spreadsheetml/2006/main">
  <threadedComment ref="D9" dT="2021-07-22T11:59:39.22" personId="{17970C01-D759-4926-B9DE-C35BC54EEDC9}" id="{FBF2BD5A-5029-49BE-A043-686CF7F02C49}">
    <text>Clarify</text>
  </threadedComment>
  <threadedComment ref="D9" dT="2021-09-24T00:50:34.54" personId="{9D3078E5-E16F-4FA1-9BA8-359068CAFAAB}" id="{4CDDB626-4222-4039-9473-B04BD72EB263}" parentId="{FBF2BD5A-5029-49BE-A043-686CF7F02C49}">
    <text>Amended</text>
  </threadedComment>
  <threadedComment ref="J9" dT="2021-07-23T09:23:49.31" personId="{17970C01-D759-4926-B9DE-C35BC54EEDC9}" id="{CB32343E-8181-429C-8A74-7D600B95BA50}">
    <text>It seems that NICIL is a holding company and not an extractive operator. Please clarify the nature of NICIL. For guidance on this, check the link: https://eiti.org/files/documents/en_eiti_gn_2.6.pdf</text>
  </threadedComment>
  <threadedComment ref="H10" dT="2021-09-24T01:13:29.31" personId="{9D3078E5-E16F-4FA1-9BA8-359068CAFAAB}" id="{1649249E-3264-45AF-9067-BF067DA980D7}">
    <text>Amended</text>
  </threadedComment>
  <threadedComment ref="D11" dT="2021-09-24T01:13:22.25" personId="{9D3078E5-E16F-4FA1-9BA8-359068CAFAAB}" id="{5C0FD2BB-BBD2-4403-9BB2-6626E533E422}">
    <text>Amended</text>
  </threadedComment>
  <threadedComment ref="H11" dT="2021-09-24T01:13:29.31" personId="{9D3078E5-E16F-4FA1-9BA8-359068CAFAAB}" id="{E0136628-3036-4356-B386-25B2CCE0DC40}">
    <text>Amended</text>
  </threadedComment>
  <threadedComment ref="D12" dT="2021-09-24T01:15:11.98" personId="{9D3078E5-E16F-4FA1-9BA8-359068CAFAAB}" id="{92F25E82-7009-42CB-B2C0-D39067CA4D11}">
    <text>Amended</text>
  </threadedComment>
  <threadedComment ref="H12" dT="2021-09-24T01:13:29.31" personId="{9D3078E5-E16F-4FA1-9BA8-359068CAFAAB}" id="{A1C9E31B-F4C5-4A27-9F8A-C6AE0D4099D7}">
    <text>Amended</text>
  </threadedComment>
  <threadedComment ref="H13" dT="2021-09-24T01:13:29.31" personId="{9D3078E5-E16F-4FA1-9BA8-359068CAFAAB}" id="{79FC1E57-FB59-4D13-8079-6E037956DC06}">
    <text>Amended</text>
  </threadedComment>
  <threadedComment ref="D14" dT="2021-09-24T01:19:54.86" personId="{9D3078E5-E16F-4FA1-9BA8-359068CAFAAB}" id="{0BB97841-90E9-4853-878C-D9E000A596FC}">
    <text>Amended</text>
  </threadedComment>
</ThreadedComments>
</file>

<file path=xl/threadedComments/threadedComment14.xml><?xml version="1.0" encoding="utf-8"?>
<ThreadedComments xmlns="http://schemas.microsoft.com/office/spreadsheetml/2018/threadedcomments" xmlns:x="http://schemas.openxmlformats.org/spreadsheetml/2006/main">
  <threadedComment ref="H7" dT="2021-07-26T12:18:54.79" personId="{17970C01-D759-4926-B9DE-C35BC54EEDC9}" id="{BEC26E08-5CA1-4B4E-BEE2-E36C1EB78EF4}">
    <text>4.1.4</text>
  </threadedComment>
  <threadedComment ref="H7" dT="2021-09-24T16:43:43.50" personId="{9D3078E5-E16F-4FA1-9BA8-359068CAFAAB}" id="{A800B5DF-653B-4894-AC82-60B65B1B77AF}" parentId="{BEC26E08-5CA1-4B4E-BEE2-E36C1EB78EF4}">
    <text>Amended</text>
  </threadedComment>
  <threadedComment ref="J7" dT="2021-07-26T12:15:47.30" personId="{17970C01-D759-4926-B9DE-C35BC54EEDC9}" id="{15D6400A-B6DD-481D-BE85-EFC45F82DB8A}">
    <text>Good to explain on which basis companies did the report.</text>
  </threadedComment>
  <threadedComment ref="J7" dT="2021-09-24T16:48:14.79" personId="{9D3078E5-E16F-4FA1-9BA8-359068CAFAAB}" id="{1727B9E2-5B5E-48A2-9AC5-235ED29F56F0}" parentId="{15D6400A-B6DD-481D-BE85-EFC45F82DB8A}">
    <text>Amended</text>
  </threadedComment>
</ThreadedComments>
</file>

<file path=xl/threadedComments/threadedComment15.xml><?xml version="1.0" encoding="utf-8"?>
<ThreadedComments xmlns="http://schemas.microsoft.com/office/spreadsheetml/2018/threadedcomments" xmlns:x="http://schemas.openxmlformats.org/spreadsheetml/2006/main">
  <threadedComment ref="D7" dT="2021-07-26T12:34:28.69" personId="{17970C01-D759-4926-B9DE-C35BC54EEDC9}" id="{456F2726-C01F-4413-938F-CDFAC656490D}">
    <text>Please explain this figure</text>
  </threadedComment>
  <threadedComment ref="D7" dT="2021-09-24T17:09:18.64" personId="{9D3078E5-E16F-4FA1-9BA8-359068CAFAAB}" id="{382F4B49-E849-4C0E-A85F-A68EA4F52C8E}" parentId="{456F2726-C01F-4413-938F-CDFAC656490D}">
    <text>Amended</text>
  </threadedComment>
</ThreadedComments>
</file>

<file path=xl/threadedComments/threadedComment16.xml><?xml version="1.0" encoding="utf-8"?>
<ThreadedComments xmlns="http://schemas.microsoft.com/office/spreadsheetml/2018/threadedcomments" xmlns:x="http://schemas.openxmlformats.org/spreadsheetml/2006/main">
  <threadedComment ref="D7" dT="2021-09-24T17:24:26.52" personId="{9D3078E5-E16F-4FA1-9BA8-359068CAFAAB}" id="{FF93DDDC-7560-4C10-90FE-486A74BC5586}">
    <text>Amended as revenues from extractive industries are not systematically disclosed</text>
  </threadedComment>
  <threadedComment ref="H7" dT="2021-07-22T12:02:51.37" personId="{17970C01-D759-4926-B9DE-C35BC54EEDC9}" id="{F3EBAEB2-361D-49A5-B01B-B34948FDD7E0}">
    <text>Clarify</text>
  </threadedComment>
  <threadedComment ref="H7" dT="2021-09-24T17:25:24.02" personId="{9D3078E5-E16F-4FA1-9BA8-359068CAFAAB}" id="{3A470DB1-B86C-43F2-95F1-5E6F1D5A96DF}" parentId="{F3EBAEB2-361D-49A5-B01B-B34948FDD7E0}">
    <text>Amended</text>
  </threadedComment>
  <threadedComment ref="H8" dT="2021-07-26T12:55:30.54" personId="{17970C01-D759-4926-B9DE-C35BC54EEDC9}" id="{A3173190-53FF-4BC5-82C0-A6DCF1FA91A2}">
    <text>As the 26th of July, we couldn't access the Annexes files in the report, because the Guayana EITI website is down.</text>
  </threadedComment>
  <threadedComment ref="H8" dT="2021-09-24T17:26:25.39" personId="{9D3078E5-E16F-4FA1-9BA8-359068CAFAAB}" id="{CC17211A-6B14-45F1-9471-008DE93FBBE4}" parentId="{A3173190-53FF-4BC5-82C0-A6DCF1FA91A2}">
    <text>The Annexes link is working now:
www.gyeiti.org/s/GYEITI-Report-FY-2018-Annexes.pdf</text>
  </threadedComment>
  <threadedComment ref="F9" dT="2021-07-26T13:01:56.72" personId="{17970C01-D759-4926-B9DE-C35BC54EEDC9}" id="{8F34E04B-F4DB-4953-A7DA-0A9419D7C11E}">
    <text>Perhaps is more accurate to say that this is de facto systematically disclosed, since the auditing procedures aplicable to government agencies are not connected to EITI processes.</text>
  </threadedComment>
  <threadedComment ref="F9" dT="2021-09-24T17:30:08.89" personId="{9D3078E5-E16F-4FA1-9BA8-359068CAFAAB}" id="{972DFB1D-9266-4E93-B891-60785EC7DE1E}" parentId="{8F34E04B-F4DB-4953-A7DA-0A9419D7C11E}">
    <text>cell B9 amendeed to specify this</text>
  </threadedComment>
  <threadedComment ref="H9" dT="2021-07-22T12:04:09.35" personId="{17970C01-D759-4926-B9DE-C35BC54EEDC9}" id="{6C774CD8-EE5A-445B-AAF1-D178BF0CFCDE}">
    <text>Clarify</text>
  </threadedComment>
  <threadedComment ref="H9" dT="2021-09-24T17:30:57.71" personId="{9D3078E5-E16F-4FA1-9BA8-359068CAFAAB}" id="{21675AED-E5B1-484E-8339-EE3BC00A2112}" parentId="{6C774CD8-EE5A-445B-AAF1-D178BF0CFCDE}">
    <text>Amended</text>
  </threadedComment>
  <threadedComment ref="H11" dT="2021-07-22T12:05:21.27" personId="{17970C01-D759-4926-B9DE-C35BC54EEDC9}" id="{C282AE54-9B5A-4B24-B39E-1F0B7610FE45}">
    <text>Clarify</text>
  </threadedComment>
  <threadedComment ref="H11" dT="2021-09-24T17:31:36.02" personId="{9D3078E5-E16F-4FA1-9BA8-359068CAFAAB}" id="{852CD956-A697-4C9D-8088-65410709F174}" parentId="{C282AE54-9B5A-4B24-B39E-1F0B7610FE45}">
    <text>More details are in Section 1.4 and 3.11 GYEITI Report</text>
  </threadedComment>
  <threadedComment ref="H14" dT="2021-07-22T12:06:14.08" personId="{17970C01-D759-4926-B9DE-C35BC54EEDC9}" id="{18937E99-2EAD-4A02-8864-0CC2007AED3E}">
    <text>I would suggest to include some evidence/clarification for the cells below</text>
  </threadedComment>
  <threadedComment ref="H14" dT="2021-09-09T15:32:26.93" personId="{2786D90C-4A2B-4CF3-9721-E0023B71538B}" id="{B901A01A-C2D9-4951-9885-7B2E5C507DBA}" parentId="{18937E99-2EAD-4A02-8864-0CC2007AED3E}">
    <text>In accordance with the terms of referenceof the IA, a scoping study carried out and was reported to the GYEITI MSG on matters which should be considered in determining the scope for the FY 2018 GYEITI report, including reporting templates to be used.</text>
  </threadedComment>
  <threadedComment ref="J15" dT="2021-07-26T13:16:27.48" personId="{17970C01-D759-4926-B9DE-C35BC54EEDC9}" id="{B14DFED8-668E-4B97-8FD4-54F7AB5DD2C0}">
    <text>For all the cells with the YES answer, please provide evidence. For example, minutes of MSG meetings where these quality assurance procedures were specified.</text>
  </threadedComment>
  <threadedComment ref="J15" dT="2021-09-24T17:41:51.87" personId="{9D3078E5-E16F-4FA1-9BA8-359068CAFAAB}" id="{4D1B95D4-5448-43D9-A8DA-0BA0AF70E725}" parentId="{B14DFED8-668E-4B97-8FD4-54F7AB5DD2C0}">
    <text>Amended</text>
  </threadedComment>
  <threadedComment ref="D19" dT="2021-07-26T13:18:28.04" personId="{17970C01-D759-4926-B9DE-C35BC54EEDC9}" id="{F8178C0B-CB72-42ED-A1B5-A1E486EB6E5C}">
    <text>Good to add the reference to the opinion of the IA, which seems to be in the report.</text>
  </threadedComment>
  <threadedComment ref="D19" dT="2021-09-24T17:41:38.38" personId="{9D3078E5-E16F-4FA1-9BA8-359068CAFAAB}" id="{B9025452-A128-4E1A-90CF-3FD6198CD1AB}" parentId="{F8178C0B-CB72-42ED-A1B5-A1E486EB6E5C}">
    <text>Amended</text>
  </threadedComment>
</ThreadedComments>
</file>

<file path=xl/threadedComments/threadedComment17.xml><?xml version="1.0" encoding="utf-8"?>
<ThreadedComments xmlns="http://schemas.microsoft.com/office/spreadsheetml/2018/threadedcomments" xmlns:x="http://schemas.openxmlformats.org/spreadsheetml/2006/main">
  <threadedComment ref="D9" dT="2021-07-22T12:07:40.64" personId="{17970C01-D759-4926-B9DE-C35BC54EEDC9}" id="{5190567C-4E2E-47C6-834B-E43AAB5D3B56}">
    <text>I would suggest to include EITI reporting/Yes/no, and move this info to the comment section.</text>
  </threadedComment>
  <threadedComment ref="D9" dT="2021-09-24T18:23:59.02" personId="{9D3078E5-E16F-4FA1-9BA8-359068CAFAAB}" id="{BA258D32-17C5-46AE-B9E5-4819195BFD1B}" parentId="{5190567C-4E2E-47C6-834B-E43AAB5D3B56}">
    <text>Amended</text>
  </threadedComment>
  <threadedComment ref="H9" dT="2021-09-24T18:25:08.06" personId="{9D3078E5-E16F-4FA1-9BA8-359068CAFAAB}" id="{C5A26911-6E6C-4021-AFD5-A940B56D3097}">
    <text>Amended</text>
  </threadedComment>
  <threadedComment ref="H10" dT="2021-07-26T13:20:51.43" personId="{17970C01-D759-4926-B9DE-C35BC54EEDC9}" id="{5F6EC36F-AA75-4623-BD77-16EC1CE1973A}">
    <text>Please consider moving this to the F columns.</text>
  </threadedComment>
  <threadedComment ref="H10" dT="2021-09-24T18:27:07.69" personId="{9D3078E5-E16F-4FA1-9BA8-359068CAFAAB}" id="{CCAA2D59-0FCE-4E82-BAE8-CDFF38953ACE}" parentId="{5F6EC36F-AA75-4623-BD77-16EC1CE1973A}">
    <text>Amended</text>
  </threadedComment>
  <threadedComment ref="D13" dT="2021-07-26T13:23:13.78" personId="{17970C01-D759-4926-B9DE-C35BC54EEDC9}" id="{5838B18A-B960-4339-AFAD-5DC3E4E1F64C}">
    <text>Please justify the YES answer in the comments column.</text>
  </threadedComment>
  <threadedComment ref="D13" dT="2021-09-24T18:28:20.67" personId="{9D3078E5-E16F-4FA1-9BA8-359068CAFAAB}" id="{15B443D7-B6F8-4DD3-9FE1-B1BBE9E771DD}" parentId="{5838B18A-B960-4339-AFAD-5DC3E4E1F64C}">
    <text>the budgetary allocation is publicly available. (https://finance.gov.gy/budget/)
all extractive revenues collected are recorded in the national budget.</text>
  </threadedComment>
  <threadedComment ref="D14" dT="2021-07-22T12:18:13.63" personId="{17970C01-D759-4926-B9DE-C35BC54EEDC9}" id="{61CE674A-3BD7-42B2-892E-3DFDCCD342DF}">
    <text>I suggest more coherence between the answers in the cells (yes/no/EITI reporting)</text>
  </threadedComment>
  <threadedComment ref="D14" dT="2021-09-24T18:28:46.16" personId="{9D3078E5-E16F-4FA1-9BA8-359068CAFAAB}" id="{5CFF05CD-85D3-4B1D-95B6-1D68B3573116}" parentId="{61CE674A-3BD7-42B2-892E-3DFDCCD342DF}">
    <text>Amended</text>
  </threadedComment>
</ThreadedComments>
</file>

<file path=xl/threadedComments/threadedComment18.xml><?xml version="1.0" encoding="utf-8"?>
<ThreadedComments xmlns="http://schemas.microsoft.com/office/spreadsheetml/2018/threadedcomments" xmlns:x="http://schemas.openxmlformats.org/spreadsheetml/2006/main">
  <threadedComment ref="H7" dT="2021-07-26T13:26:43.40" personId="{17970C01-D759-4926-B9DE-C35BC54EEDC9}" id="{6E5A7DE9-7A65-4686-8566-C31B5EF39BC5}">
    <text>It is not clear that these are subnational transfers. They seems to be intra agency transfers. Please explain.</text>
  </threadedComment>
  <threadedComment ref="H7" dT="2021-09-24T18:51:20.83" personId="{9D3078E5-E16F-4FA1-9BA8-359068CAFAAB}" id="{B0843AA6-48DD-42FF-92B4-D2A429A7535B}" parentId="{6E5A7DE9-7A65-4686-8566-C31B5EF39BC5}">
    <text>Indeed, subnational trransfers are is not applicable and there are no other transfers than those between intergovernmental agencies</text>
  </threadedComment>
</ThreadedComments>
</file>

<file path=xl/threadedComments/threadedComment19.xml><?xml version="1.0" encoding="utf-8"?>
<ThreadedComments xmlns="http://schemas.microsoft.com/office/spreadsheetml/2018/threadedcomments" xmlns:x="http://schemas.openxmlformats.org/spreadsheetml/2006/main">
  <threadedComment ref="D9" dT="2021-07-22T12:26:23.72" personId="{17970C01-D759-4926-B9DE-C35BC54EEDC9}" id="{ACAA654D-E618-476A-B2EF-9B13E48F49B1}">
    <text>If this requirement is aplicable but not met, then I would suggest to inlcude "not met"</text>
  </threadedComment>
  <threadedComment ref="D9" dT="2021-09-24T18:58:40.69" personId="{9D3078E5-E16F-4FA1-9BA8-359068CAFAAB}" id="{FB890DD6-C3E1-45DB-821E-5A3F7DA86BA8}" parentId="{ACAA654D-E618-476A-B2EF-9B13E48F49B1}">
    <text>Agreed &amp; amended to Not met</text>
  </threadedComment>
</ThreadedComments>
</file>

<file path=xl/threadedComments/threadedComment2.xml><?xml version="1.0" encoding="utf-8"?>
<ThreadedComments xmlns="http://schemas.microsoft.com/office/spreadsheetml/2018/threadedcomments" xmlns:x="http://schemas.openxmlformats.org/spreadsheetml/2006/main">
  <threadedComment ref="H15" dT="2021-07-20T13:49:56.13" personId="{17970C01-D759-4926-B9DE-C35BC54EEDC9}" id="{1FD71CD9-FE01-4F8C-BC49-AC554D6ACF2D}">
    <text>Is the information as required in the point 2.3 of the EITI Standard? As for example the coordinates of the license area.</text>
  </threadedComment>
  <threadedComment ref="H15" dT="2021-09-22T22:56:08.45" personId="{9D3078E5-E16F-4FA1-9BA8-359068CAFAAB}" id="{289DF08B-3F6B-4D0C-99C1-233EAAB718C5}" parentId="{1FD71CD9-FE01-4F8C-BC49-AC554D6ACF2D}">
    <text>The information complies with the requirements of point 2.3 of the EITI standard. In addition, Annex 2 presents the map of the blocks with their coordinates.</text>
  </threadedComment>
</ThreadedComments>
</file>

<file path=xl/threadedComments/threadedComment20.xml><?xml version="1.0" encoding="utf-8"?>
<ThreadedComments xmlns="http://schemas.microsoft.com/office/spreadsheetml/2018/threadedcomments" xmlns:x="http://schemas.openxmlformats.org/spreadsheetml/2006/main">
  <threadedComment ref="D9" dT="2021-07-22T12:27:15.97" personId="{17970C01-D759-4926-B9DE-C35BC54EEDC9}" id="{11EDBBE3-1CCE-42A4-868C-12FEC2F7EB85}">
    <text>clarify</text>
  </threadedComment>
  <threadedComment ref="D9" dT="2021-09-24T19:06:23.65" personId="{9D3078E5-E16F-4FA1-9BA8-359068CAFAAB}" id="{F6C57464-66B4-414F-A3A8-76BF13AE3722}" parentId="{11EDBBE3-1CCE-42A4-868C-12FEC2F7EB85}">
    <text>the Government statistics do not consider the informal sector GDP as significant enough to be accounted for</text>
  </threadedComment>
  <threadedComment ref="D15" dT="2021-07-22T12:27:30.13" personId="{17970C01-D759-4926-B9DE-C35BC54EEDC9}" id="{B086E329-67E6-4BAB-9303-9D40A16B08E8}">
    <text>Clarify</text>
  </threadedComment>
  <threadedComment ref="D15" dT="2021-09-24T19:09:28.46" personId="{9D3078E5-E16F-4FA1-9BA8-359068CAFAAB}" id="{1533DF92-F4CE-43A4-B358-B5F83CBCE3F5}" parentId="{B086E329-67E6-4BAB-9303-9D40A16B08E8}">
    <text>The number of employees in the extractive sector by gender is not available</text>
  </threadedComment>
</ThreadedComments>
</file>

<file path=xl/threadedComments/threadedComment21.xml><?xml version="1.0" encoding="utf-8"?>
<ThreadedComments xmlns="http://schemas.microsoft.com/office/spreadsheetml/2018/threadedcomments" xmlns:x="http://schemas.openxmlformats.org/spreadsheetml/2006/main">
  <threadedComment ref="F12" dT="2021-07-22T12:28:22.63" personId="{17970C01-D759-4926-B9DE-C35BC54EEDC9}" id="{F40B9A6C-D3A6-4A1D-895C-31E4BDBF52E1}">
    <text>Include evidence</text>
  </threadedComment>
  <threadedComment ref="F12" dT="2021-09-24T19:10:13.26" personId="{9D3078E5-E16F-4FA1-9BA8-359068CAFAAB}" id="{F365D3F4-072E-43E6-BF92-3054FF9B2595}" parentId="{F40B9A6C-D3A6-4A1D-895C-31E4BDBF52E1}">
    <text>Same evidence as above</text>
  </threadedComment>
</ThreadedComments>
</file>

<file path=xl/threadedComments/threadedComment3.xml><?xml version="1.0" encoding="utf-8"?>
<ThreadedComments xmlns="http://schemas.microsoft.com/office/spreadsheetml/2018/threadedcomments" xmlns:x="http://schemas.openxmlformats.org/spreadsheetml/2006/main">
  <threadedComment ref="F8" dT="2021-07-20T13:59:57.88" personId="{17970C01-D759-4926-B9DE-C35BC54EEDC9}" id="{1A25D62E-3320-4E00-88F5-6A6B632D2581}">
    <text>Please state the reason, is this because contracts have not been signed?</text>
  </threadedComment>
  <threadedComment ref="F8" dT="2021-09-23T14:17:01.73" personId="{9D3078E5-E16F-4FA1-9BA8-359068CAFAAB}" id="{9DFB7E10-661E-4FDC-AFED-766111D1EBD8}" parentId="{1A25D62E-3320-4E00-88F5-6A6B632D2581}">
    <text>There are no contract granted, entered into or amended from 1 January 2021</text>
  </threadedComment>
  <threadedComment ref="F9" dT="2021-07-20T14:00:36.31" personId="{17970C01-D759-4926-B9DE-C35BC54EEDC9}" id="{449C0529-DC8A-4477-9001-B54E01232442}">
    <text>Same comment as aboved.</text>
  </threadedComment>
  <threadedComment ref="F9" dT="2021-09-22T22:59:02.58" personId="{9D3078E5-E16F-4FA1-9BA8-359068CAFAAB}" id="{5779A103-2346-4F64-8871-806BED722D2C}" parentId="{449C0529-DC8A-4477-9001-B54E01232442}">
    <text>Ditto</text>
  </threadedComment>
  <threadedComment ref="F11" dT="2021-07-20T14:02:59.53" personId="{17970C01-D759-4926-B9DE-C35BC54EEDC9}" id="{D0DDBCC7-59FF-4D4A-8C11-5FE23C0394E4}">
    <text>We didn't find the contracts in the DPI website. Please confirm.</text>
  </threadedComment>
  <threadedComment ref="F11" dT="2021-09-22T23:01:18.38" personId="{9D3078E5-E16F-4FA1-9BA8-359068CAFAAB}" id="{4FC39EAC-1EFD-4E6B-9EE6-A94420518A49}" parentId="{D0DDBCC7-59FF-4D4A-8C11-5FE23C0394E4}">
    <text>Please refer to this link to find the contract in the DPI website:
https://dpi.gov.gy/category/contracts/</text>
  </threadedComment>
  <threadedComment ref="F12" dT="2021-07-22T11:18:59.53" personId="{17970C01-D759-4926-B9DE-C35BC54EEDC9}" id="{F8C2D46D-265A-42EC-84A7-01D780E75A78}">
    <text>Same as above</text>
  </threadedComment>
  <threadedComment ref="F12" dT="2021-09-22T23:03:46.78" personId="{9D3078E5-E16F-4FA1-9BA8-359068CAFAAB}" id="{5ECF42DD-A6B0-4187-AB00-CE9AF7D55DC0}" parentId="{F8C2D46D-265A-42EC-84A7-01D780E75A78}">
    <text>There are no register of contracts for other sectors. Raised as a recommendation regarding contract publlication from the IA (GYEITI report page 166, section 7.1.4)</text>
  </threadedComment>
</ThreadedComments>
</file>

<file path=xl/threadedComments/threadedComment4.xml><?xml version="1.0" encoding="utf-8"?>
<ThreadedComments xmlns="http://schemas.microsoft.com/office/spreadsheetml/2018/threadedcomments" xmlns:x="http://schemas.openxmlformats.org/spreadsheetml/2006/main">
  <threadedComment ref="F12" dT="2021-07-23T08:03:36.10" personId="{17970C01-D759-4926-B9DE-C35BC54EEDC9}" id="{90C86F99-6119-4856-B2DE-375E78319A91}">
    <text>Same comment as above. Please specify which agency collect information on bids (mining, oil and gas).</text>
  </threadedComment>
  <threadedComment ref="F12" dT="2021-09-22T23:08:32.29" personId="{9D3078E5-E16F-4FA1-9BA8-359068CAFAAB}" id="{E5310D71-34E1-4A90-8347-2413DF699B85}" parentId="{90C86F99-6119-4856-B2DE-375E78319A91}">
    <text>GGMC does collect information on BO from bidders. DCRA is responsible for collecting BO information (and not only legal ownership) from incorporated entities</text>
  </threadedComment>
  <threadedComment ref="F13" dT="2021-07-23T07:54:51.62" personId="{17970C01-D759-4926-B9DE-C35BC54EEDC9}" id="{833F91F4-165F-4894-88A0-561705E8DE7A}">
    <text>Please specify that this refers to that the MSG has not made any assessment because there is no disclosure.</text>
  </threadedComment>
  <threadedComment ref="F13" dT="2021-09-22T23:10:39.30" personId="{9D3078E5-E16F-4FA1-9BA8-359068CAFAAB}" id="{1CDC1139-039D-4335-BB40-446B16F2FE3A}" parentId="{833F91F4-165F-4894-88A0-561705E8DE7A}">
    <text>Yes, MSG does not make an assessmentt as there is no systematic disclosure currently. BO information is being disclosed through the GYEITI report</text>
  </threadedComment>
  <threadedComment ref="F16" dT="2021-07-22T11:27:50.31" personId="{17970C01-D759-4926-B9DE-C35BC54EEDC9}" id="{88319AE4-3265-4862-A865-BD724AAA82DD}">
    <text>I would suggest to be more homogeneous with the content of the cells. If info is disclosed through EITI reporting, include "not applicable" or the URL to the report</text>
  </threadedComment>
  <threadedComment ref="F16" dT="2021-09-22T23:11:01.95" personId="{9D3078E5-E16F-4FA1-9BA8-359068CAFAAB}" id="{BE934C48-08B9-4E0D-90F0-DF62EA98FC39}" parentId="{88319AE4-3265-4862-A865-BD724AAA82DD}">
    <text>We opted for GYEITI report URL.</text>
  </threadedComment>
  <threadedComment ref="H16" dT="2021-07-23T07:57:36.74" personId="{17970C01-D759-4926-B9DE-C35BC54EEDC9}" id="{94D70D3E-2C50-4356-B113-A2099B437F42}">
    <text>We couldn't have access to annex 5</text>
  </threadedComment>
  <threadedComment ref="H16" dT="2021-09-22T23:11:55.09" personId="{9D3078E5-E16F-4FA1-9BA8-359068CAFAAB}" id="{3C956F1E-7EAA-49D9-908B-A343D15BEAFF}" parentId="{94D70D3E-2C50-4356-B113-A2099B437F42}">
    <text>Appendix 5 is available with the following link:
gyeiti.org/s/GYEITI-Report-FY-2018-Annexes.pdf</text>
  </threadedComment>
  <threadedComment ref="H18" dT="2021-07-23T07:58:36.75" personId="{17970C01-D759-4926-B9DE-C35BC54EEDC9}" id="{D9154E84-F0DC-4C79-BEB7-BAAC1B7D38E4}">
    <text>we couldn't have access to annex 4</text>
  </threadedComment>
  <threadedComment ref="H18" dT="2021-09-22T23:12:23.85" personId="{9D3078E5-E16F-4FA1-9BA8-359068CAFAAB}" id="{0977C61F-5FEF-4B1E-A13D-E668359F4447}" parentId="{D9154E84-F0DC-4C79-BEB7-BAAC1B7D38E4}">
    <text>Appendix 4 is available with the following link:
gyeiti.org/s/GYEITI-Report-FY-2018-Annexes.pdf</text>
  </threadedComment>
</ThreadedComments>
</file>

<file path=xl/threadedComments/threadedComment5.xml><?xml version="1.0" encoding="utf-8"?>
<ThreadedComments xmlns="http://schemas.microsoft.com/office/spreadsheetml/2018/threadedcomments" xmlns:x="http://schemas.openxmlformats.org/spreadsheetml/2006/main">
  <threadedComment ref="J7" dT="2021-07-23T08:20:51.02" personId="{17970C01-D759-4926-B9DE-C35BC54EEDC9}" id="{04CF9F8E-A7DE-4A42-B848-D1600B23A89C}">
    <text>The argument about why is this requirement aplicable or not, should be included in this first cell.</text>
  </threadedComment>
  <threadedComment ref="J7" dT="2021-09-22T23:22:28.39" personId="{9D3078E5-E16F-4FA1-9BA8-359068CAFAAB}" id="{8E55D1FA-A509-4BF1-86C8-8FE026DE9559}" parentId="{04CF9F8E-A7DE-4A42-B848-D1600B23A89C}">
    <text>Amended</text>
  </threadedComment>
  <threadedComment ref="H10" dT="2021-07-23T08:10:42.75" personId="{17970C01-D759-4926-B9DE-C35BC54EEDC9}" id="{3D13B8A7-92E9-4083-B950-6BB8BB3773EF}">
    <text>good to clarify that this participation in these two companies was considered in the report material or not as to need to report all these details. For all of these questions, it would be important to distinguish between not aplicability and the reference in the report. Please, be consistant for all the information included in the cells.</text>
  </threadedComment>
  <threadedComment ref="H10" dT="2021-09-23T13:45:22.56" personId="{9D3078E5-E16F-4FA1-9BA8-359068CAFAAB}" id="{D05E3F72-FAE8-46C5-B615-C8E94EDC9792}" parentId="{3D13B8A7-92E9-4083-B950-6BB8BB3773EF}">
    <text>Both SOEs namely NICIL and GGB have been included in the scope.
Similarly both companies where the State has non-influent capital share participation have been included in the scope</text>
  </threadedComment>
</ThreadedComments>
</file>

<file path=xl/threadedComments/threadedComment6.xml><?xml version="1.0" encoding="utf-8"?>
<ThreadedComments xmlns="http://schemas.microsoft.com/office/spreadsheetml/2018/threadedcomments" xmlns:x="http://schemas.openxmlformats.org/spreadsheetml/2006/main">
  <threadedComment ref="F8" dT="2021-07-22T11:39:53.60" personId="{17970C01-D759-4926-B9DE-C35BC54EEDC9}" id="{9927DB6F-635E-4ACF-8976-DE8BAB798240}">
    <text>Good to clarify if there is an official link</text>
  </threadedComment>
  <threadedComment ref="F8" dT="2021-09-23T15:02:39.42" personId="{9D3078E5-E16F-4FA1-9BA8-359068CAFAAB}" id="{174B1F02-8648-4E6E-B3BF-E75024D4FC62}" parentId="{9927DB6F-635E-4ACF-8976-DE8BAB798240}">
    <text>Added: https://miningweek.ggmc.gy/</text>
  </threadedComment>
  <threadedComment ref="F9" dT="2021-07-23T08:30:30.80" personId="{17970C01-D759-4926-B9DE-C35BC54EEDC9}" id="{1A40EB06-ACF4-4CF2-AE0D-D616A55DAB32}">
    <text>Please clarify that "oilnow" is a private site. In that case, good to explain, where did oilnow got this information, if it comes from official sources.</text>
  </threadedComment>
  <threadedComment ref="F9" dT="2021-09-23T15:06:51.05" personId="{9D3078E5-E16F-4FA1-9BA8-359068CAFAAB}" id="{E26480A0-7E44-4D36-AFD2-0E9089585D1A}" parentId="{1A40EB06-ACF4-4CF2-AE0D-D616A55DAB32}">
    <text>Oilnow is a not governmental website but ministry of finance used to reference it in its former website.
Major official website for petroleum activities is https://miningweek.ggmc.gy/</text>
  </threadedComment>
</ThreadedComments>
</file>

<file path=xl/threadedComments/threadedComment7.xml><?xml version="1.0" encoding="utf-8"?>
<ThreadedComments xmlns="http://schemas.microsoft.com/office/spreadsheetml/2018/threadedcomments" xmlns:x="http://schemas.openxmlformats.org/spreadsheetml/2006/main">
  <threadedComment ref="D7" dT="2021-07-22T11:42:05.65" personId="{17970C01-D759-4926-B9DE-C35BC54EEDC9}" id="{4E574849-8928-4420-8F80-F7CF5584E5AE}">
    <text>Clarify</text>
  </threadedComment>
  <threadedComment ref="D7" dT="2021-09-23T15:10:12.41" personId="{9D3078E5-E16F-4FA1-9BA8-359068CAFAAB}" id="{47175DB9-FDA6-4478-8EA1-2EFE57C41E71}" parentId="{4E574849-8928-4420-8F80-F7CF5584E5AE}">
    <text>Amended to Yes</text>
  </threadedComment>
  <threadedComment ref="F11" dT="2021-07-23T08:34:20.84" personId="{17970C01-D759-4926-B9DE-C35BC54EEDC9}" id="{D177F160-1597-4B52-80BE-BD7D2D79F680}">
    <text>It seems that is not available, rather than not applicable.</text>
  </threadedComment>
  <threadedComment ref="F11" dT="2021-09-23T15:11:27.98" personId="{9D3078E5-E16F-4FA1-9BA8-359068CAFAAB}" id="{9DBA54A1-1F0D-4F3F-84F2-EBB3CB4AAF2D}" parentId="{D177F160-1597-4B52-80BE-BD7D2D79F680}">
    <text>the production data of minerals extracted for the fiscal year 2018 is available in the GYEITI reprt.</text>
  </threadedComment>
</ThreadedComments>
</file>

<file path=xl/threadedComments/threadedComment8.xml><?xml version="1.0" encoding="utf-8"?>
<ThreadedComments xmlns="http://schemas.microsoft.com/office/spreadsheetml/2018/threadedcomments" xmlns:x="http://schemas.openxmlformats.org/spreadsheetml/2006/main">
  <threadedComment ref="F10" dT="2021-07-22T11:44:27.53" personId="{17970C01-D759-4926-B9DE-C35BC54EEDC9}" id="{F0EBAE55-2DE6-4777-902D-E2C1679FC720}">
    <text>It seems is only available in forestry, For the other sector, specify that is not available.</text>
  </threadedComment>
  <threadedComment ref="F10" dT="2021-09-24T00:32:20.98" personId="{9D3078E5-E16F-4FA1-9BA8-359068CAFAAB}" id="{1FB97CBF-289D-4064-854C-A008F699D776}" parentId="{F0EBAE55-2DE6-4777-902D-E2C1679FC720}">
    <text>Amended, exports for all sectors are systematically disclosed by the Bank of Guyana.</text>
  </threadedComment>
</ThreadedComments>
</file>

<file path=xl/threadedComments/threadedComment9.xml><?xml version="1.0" encoding="utf-8"?>
<ThreadedComments xmlns="http://schemas.microsoft.com/office/spreadsheetml/2018/threadedcomments" xmlns:x="http://schemas.openxmlformats.org/spreadsheetml/2006/main">
  <threadedComment ref="F7" dT="2021-07-23T08:57:00.55" personId="{17970C01-D759-4926-B9DE-C35BC54EEDC9}" id="{50CF7071-1DCD-4974-AAAD-DB641924E6A6}">
    <text>This should be not available</text>
  </threadedComment>
  <threadedComment ref="F7" dT="2021-09-24T00:37:50.39" personId="{9D3078E5-E16F-4FA1-9BA8-359068CAFAAB}" id="{115F07C7-D4D2-40BA-A060-28C72AD7C2A1}" parentId="{50CF7071-1DCD-4974-AAAD-DB641924E6A6}">
    <text>Amended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yeiti.org/reports-blog/guyana-second-eiti-report" TargetMode="External"/><Relationship Id="rId1" Type="http://schemas.openxmlformats.org/officeDocument/2006/relationships/hyperlink" Target="https://unstats.un.org/unsd/tradekb/Knowledgebase/50018/Harmonized-Commodity-Description-and-Coding-Systems-HS" TargetMode="External"/><Relationship Id="rId6" Type="http://schemas.microsoft.com/office/2017/10/relationships/threadedComment" Target="../threadedComments/threadedComment7.xm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bankofguyana.org.gy/bog/images/research/Reports/abnov2018.pdf" TargetMode="External"/><Relationship Id="rId1" Type="http://schemas.openxmlformats.org/officeDocument/2006/relationships/hyperlink" Target="https://unstats.un.org/unsd/tradekb/Knowledgebase/50018/Harmonized-Commodity-Description-and-Coding-Systems-HS" TargetMode="External"/><Relationship Id="rId6" Type="http://schemas.microsoft.com/office/2017/10/relationships/threadedComment" Target="../threadedComments/threadedComment8.xm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 Id="rId4" Type="http://schemas.microsoft.com/office/2017/10/relationships/threadedComment" Target="../threadedComments/threadedComment9.xml"/></Relationships>
</file>

<file path=xl/worksheets/_rels/sheet13.xml.rels><?xml version="1.0" encoding="UTF-8" standalone="yes"?>
<Relationships xmlns="http://schemas.openxmlformats.org/package/2006/relationships"><Relationship Id="rId8" Type="http://schemas.openxmlformats.org/officeDocument/2006/relationships/hyperlink" Target="https://gyeiti.org/tullow-guyana-b-v-and-eco-atlantic/" TargetMode="External"/><Relationship Id="rId13" Type="http://schemas.openxmlformats.org/officeDocument/2006/relationships/table" Target="../tables/table2.xml"/><Relationship Id="rId3" Type="http://schemas.openxmlformats.org/officeDocument/2006/relationships/hyperlink" Target="mailto:data@eiti.org" TargetMode="External"/><Relationship Id="rId7" Type="http://schemas.openxmlformats.org/officeDocument/2006/relationships/hyperlink" Target="https://gyeiti.org/ratio-energy-limited-contract/" TargetMode="External"/><Relationship Id="rId12" Type="http://schemas.openxmlformats.org/officeDocument/2006/relationships/table" Target="../tables/table1.xml"/><Relationship Id="rId2" Type="http://schemas.openxmlformats.org/officeDocument/2006/relationships/hyperlink" Target="https://eiti.org/summary-data-template" TargetMode="External"/><Relationship Id="rId16" Type="http://schemas.microsoft.com/office/2017/10/relationships/threadedComment" Target="../threadedComments/threadedComment10.xml"/><Relationship Id="rId1" Type="http://schemas.openxmlformats.org/officeDocument/2006/relationships/hyperlink" Target="mailto:data@eiti.org" TargetMode="External"/><Relationship Id="rId6" Type="http://schemas.openxmlformats.org/officeDocument/2006/relationships/hyperlink" Target="https://gyeiti.org/contracts/cgx-contract/" TargetMode="External"/><Relationship Id="rId11" Type="http://schemas.openxmlformats.org/officeDocument/2006/relationships/vmlDrawing" Target="../drawings/vmlDrawing10.vml"/><Relationship Id="rId5" Type="http://schemas.openxmlformats.org/officeDocument/2006/relationships/hyperlink" Target="https://www.gyeiti.org/publications?category=Contracts" TargetMode="External"/><Relationship Id="rId15" Type="http://schemas.openxmlformats.org/officeDocument/2006/relationships/comments" Target="../comments10.xml"/><Relationship Id="rId10" Type="http://schemas.openxmlformats.org/officeDocument/2006/relationships/printerSettings" Target="../printerSettings/printerSettings13.bin"/><Relationship Id="rId4" Type="http://schemas.openxmlformats.org/officeDocument/2006/relationships/hyperlink" Target="https://gyeiti.org/on-energy-inc-contract/" TargetMode="External"/><Relationship Id="rId9" Type="http://schemas.openxmlformats.org/officeDocument/2006/relationships/hyperlink" Target="https://dpi.gov.gy/addendum-to-petroleum-license-agreement-between-the-government-of-the-cooperative-republic-of-guyana-and-repsol-exploration-guyana-s-a-and-tullow-guyana-b-v/" TargetMode="External"/><Relationship Id="rId1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 Id="rId4" Type="http://schemas.microsoft.com/office/2017/10/relationships/threadedComment" Target="../threadedComments/threadedComment11.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 Id="rId4" Type="http://schemas.microsoft.com/office/2017/10/relationships/threadedComment" Target="../threadedComments/threadedComment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 Id="rId4" Type="http://schemas.microsoft.com/office/2017/10/relationships/threadedComment" Target="../threadedComments/threadedComment13.xml"/></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document/standard"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5" Type="http://schemas.openxmlformats.org/officeDocument/2006/relationships/printerSettings" Target="../printerSettings/printerSettings2.bin"/><Relationship Id="rId4" Type="http://schemas.openxmlformats.org/officeDocument/2006/relationships/hyperlink" Target="https://gyeiti.org/gyeiti-2nd-report-fy-2018-and-annexes/"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 Id="rId4" Type="http://schemas.microsoft.com/office/2017/10/relationships/threadedComment" Target="../threadedComments/threadedComment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 Id="rId4" Type="http://schemas.microsoft.com/office/2017/10/relationships/threadedComment" Target="../threadedComments/threadedComment15.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 Id="rId4" Type="http://schemas.microsoft.com/office/2017/10/relationships/threadedComment" Target="../threadedComments/threadedComment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24.bin"/><Relationship Id="rId1" Type="http://schemas.openxmlformats.org/officeDocument/2006/relationships/hyperlink" Target="https://finance.gov.gy/natural-resource-fund-act/"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8.v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25.bin"/><Relationship Id="rId5" Type="http://schemas.microsoft.com/office/2017/10/relationships/threadedComment" Target="../threadedComments/threadedComment18.xml"/><Relationship Id="rId4" Type="http://schemas.openxmlformats.org/officeDocument/2006/relationships/comments" Target="../comments18.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2.vml"/><Relationship Id="rId1" Type="http://schemas.openxmlformats.org/officeDocument/2006/relationships/printerSettings" Target="../printerSettings/printerSettings28.bin"/><Relationship Id="rId4" Type="http://schemas.microsoft.com/office/2017/10/relationships/threadedComment" Target="../threadedComments/threadedComment19.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29.bin"/><Relationship Id="rId1" Type="http://schemas.openxmlformats.org/officeDocument/2006/relationships/hyperlink" Target="https://unstats.un.org/unsd/nationalaccount/sna2008.asp" TargetMode="External"/><Relationship Id="rId5" Type="http://schemas.microsoft.com/office/2017/10/relationships/threadedComment" Target="../threadedComments/threadedComment20.xml"/><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ola.gov.gy/information/laws-of-guyana?limit=20&amp;limitstart=440" TargetMode="External"/><Relationship Id="rId1" Type="http://schemas.openxmlformats.org/officeDocument/2006/relationships/hyperlink" Target="https://mola.gov.gy/information/laws-of-guyana?limit=20&amp;limitstart=440" TargetMode="External"/></Relationships>
</file>

<file path=xl/worksheets/_rels/sheet30.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4.vml"/><Relationship Id="rId1" Type="http://schemas.openxmlformats.org/officeDocument/2006/relationships/printerSettings" Target="../printerSettings/printerSettings30.bin"/><Relationship Id="rId4" Type="http://schemas.microsoft.com/office/2017/10/relationships/threadedComment" Target="../threadedComments/threadedComment2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gyeiti.org/reports-blog/guyana-second-eiti-report" TargetMode="External"/><Relationship Id="rId3" Type="http://schemas.openxmlformats.org/officeDocument/2006/relationships/hyperlink" Target="https://www.gyeiti.org/reports-blog/guyana-second-eiti-report" TargetMode="External"/><Relationship Id="rId7" Type="http://schemas.openxmlformats.org/officeDocument/2006/relationships/hyperlink" Target="https://www.gyeiti.org/reports-blog/guyana-second-eiti-report" TargetMode="External"/><Relationship Id="rId12" Type="http://schemas.microsoft.com/office/2017/10/relationships/threadedComment" Target="../threadedComments/threadedComment1.xml"/><Relationship Id="rId2" Type="http://schemas.openxmlformats.org/officeDocument/2006/relationships/hyperlink" Target="https://www.gyeiti.org/reports-blog/guyana-second-eiti-report" TargetMode="External"/><Relationship Id="rId1" Type="http://schemas.openxmlformats.org/officeDocument/2006/relationships/hyperlink" Target="https://www.gyeiti.org/reports-blog/guyana-second-eiti-report" TargetMode="External"/><Relationship Id="rId6" Type="http://schemas.openxmlformats.org/officeDocument/2006/relationships/hyperlink" Target="https://www.gyeiti.org/reports-blog/guyana-second-eiti-report" TargetMode="External"/><Relationship Id="rId11" Type="http://schemas.openxmlformats.org/officeDocument/2006/relationships/comments" Target="../comments1.xml"/><Relationship Id="rId5" Type="http://schemas.openxmlformats.org/officeDocument/2006/relationships/hyperlink" Target="https://www.gyeiti.org/reports-blog/guyana-second-eiti-report" TargetMode="External"/><Relationship Id="rId10" Type="http://schemas.openxmlformats.org/officeDocument/2006/relationships/vmlDrawing" Target="../drawings/vmlDrawing1.vml"/><Relationship Id="rId4" Type="http://schemas.openxmlformats.org/officeDocument/2006/relationships/hyperlink" Target="https://www.gyeiti.org/reports-blog/guyana-second-eiti-report"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gyeiti.org/reports-blog/guyana-second-eiti-report" TargetMode="External"/><Relationship Id="rId7" Type="http://schemas.openxmlformats.org/officeDocument/2006/relationships/printerSettings" Target="../printerSettings/printerSettings5.bin"/><Relationship Id="rId2" Type="http://schemas.openxmlformats.org/officeDocument/2006/relationships/hyperlink" Target="https://www.gyeiti.org/reports-blog/guyana-second-eiti-report" TargetMode="External"/><Relationship Id="rId1" Type="http://schemas.openxmlformats.org/officeDocument/2006/relationships/hyperlink" Target="https://www.gyeiti.org/reports-blog/guyana-second-eiti-report" TargetMode="External"/><Relationship Id="rId6" Type="http://schemas.openxmlformats.org/officeDocument/2006/relationships/hyperlink" Target="https://www.gyeiti.org/reports-blog/guyana-second-eiti-report" TargetMode="External"/><Relationship Id="rId5" Type="http://schemas.openxmlformats.org/officeDocument/2006/relationships/hyperlink" Target="https://www.gyeiti.org/reports-blog/guyana-second-eiti-report" TargetMode="External"/><Relationship Id="rId10" Type="http://schemas.microsoft.com/office/2017/10/relationships/threadedComment" Target="../threadedComments/threadedComment2.xml"/><Relationship Id="rId4" Type="http://schemas.openxmlformats.org/officeDocument/2006/relationships/hyperlink" Target="https://www.gyeiti.org/reports-blog/guyana-second-eiti-report" TargetMode="Externa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https://dpi.gov.gy/category/contracts/oil-gas/%20gyeiti.org/publications?category=Contracts" TargetMode="Externa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s://www.gyeiti.org/reports-blog/guyana-second-eiti-report" TargetMode="Externa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hyperlink" Target="https://ggb.gov.gy/annual-reports/" TargetMode="External"/><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9.bin"/><Relationship Id="rId1" Type="http://schemas.openxmlformats.org/officeDocument/2006/relationships/hyperlink" Target="https://oilnow.gy/profiles/companies/whos-who-in-the-oil-and-gas-sector-in-guyana/%20%20%20%20%20%20%20%20%20%20%20%20%20%20%20%20%20%20%20%20%20%20%20%20%20%20%20%20%20%20%20gyeiti.org/reports-blog/guyana-second-eiti-report" TargetMode="External"/><Relationship Id="rId5" Type="http://schemas.microsoft.com/office/2017/10/relationships/threadedComment" Target="../threadedComments/threadedComment6.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47"/>
  <sheetViews>
    <sheetView showGridLines="0" zoomScaleNormal="100" workbookViewId="0">
      <selection activeCell="C36" sqref="C36"/>
    </sheetView>
  </sheetViews>
  <sheetFormatPr defaultColWidth="4" defaultRowHeight="24" customHeight="1"/>
  <cols>
    <col min="1" max="1" width="4" style="4"/>
    <col min="2" max="2" width="4" style="4" hidden="1" customWidth="1"/>
    <col min="3" max="3" width="76.5" style="4" customWidth="1"/>
    <col min="4" max="4" width="2.875" style="4" customWidth="1"/>
    <col min="5" max="5" width="56" style="4" customWidth="1"/>
    <col min="6" max="6" width="2.875" style="4" customWidth="1"/>
    <col min="7" max="7" width="50.5" style="4" customWidth="1"/>
    <col min="8" max="16384" width="4" style="4"/>
  </cols>
  <sheetData>
    <row r="1" spans="3:7" ht="15.75" customHeight="1">
      <c r="C1" s="199"/>
    </row>
    <row r="2" spans="3:7" ht="14.1"/>
    <row r="3" spans="3:7" ht="14.1">
      <c r="E3" s="102"/>
      <c r="G3" s="102"/>
    </row>
    <row r="4" spans="3:7" ht="14.1">
      <c r="E4" s="102" t="s">
        <v>0</v>
      </c>
      <c r="G4" s="305">
        <v>44376</v>
      </c>
    </row>
    <row r="5" spans="3:7" ht="14.1">
      <c r="E5" s="102" t="s">
        <v>1</v>
      </c>
      <c r="G5" s="193" t="s">
        <v>2</v>
      </c>
    </row>
    <row r="6" spans="3:7" ht="14.1"/>
    <row r="7" spans="3:7" ht="3.75" customHeight="1"/>
    <row r="8" spans="3:7" ht="3.75" customHeight="1"/>
    <row r="9" spans="3:7" ht="14.1"/>
    <row r="10" spans="3:7" ht="14.1">
      <c r="C10" s="194"/>
      <c r="D10" s="349"/>
      <c r="E10" s="349"/>
      <c r="F10" s="195"/>
      <c r="G10" s="195"/>
    </row>
    <row r="11" spans="3:7" ht="23.1">
      <c r="C11" s="354" t="s">
        <v>3</v>
      </c>
      <c r="D11" s="196"/>
      <c r="E11" s="196"/>
      <c r="F11" s="195"/>
      <c r="G11" s="195"/>
    </row>
    <row r="12" spans="3:7" ht="15.95">
      <c r="C12" s="243" t="s">
        <v>4</v>
      </c>
      <c r="D12" s="244"/>
      <c r="E12" s="244"/>
      <c r="F12" s="245"/>
      <c r="G12" s="245"/>
    </row>
    <row r="13" spans="3:7" ht="15.95">
      <c r="C13" s="246"/>
      <c r="D13" s="247"/>
      <c r="E13" s="247"/>
      <c r="F13" s="245"/>
      <c r="G13" s="245"/>
    </row>
    <row r="14" spans="3:7" ht="15.95">
      <c r="C14" s="248" t="s">
        <v>5</v>
      </c>
      <c r="D14" s="247"/>
      <c r="E14" s="247"/>
      <c r="F14" s="245"/>
      <c r="G14" s="245"/>
    </row>
    <row r="15" spans="3:7" ht="15.95">
      <c r="C15" s="433"/>
      <c r="D15" s="433"/>
      <c r="E15" s="433"/>
      <c r="F15" s="245"/>
      <c r="G15" s="245"/>
    </row>
    <row r="16" spans="3:7" ht="15.95">
      <c r="C16" s="348"/>
      <c r="D16" s="348"/>
      <c r="E16" s="348"/>
      <c r="F16" s="245"/>
      <c r="G16" s="245"/>
    </row>
    <row r="17" spans="3:7" ht="15.95">
      <c r="C17" s="249" t="s">
        <v>6</v>
      </c>
      <c r="D17" s="250"/>
      <c r="E17" s="250"/>
      <c r="F17" s="245"/>
      <c r="G17" s="245"/>
    </row>
    <row r="18" spans="3:7" ht="15.95">
      <c r="C18" s="251" t="s">
        <v>7</v>
      </c>
      <c r="D18" s="250"/>
      <c r="E18" s="250"/>
      <c r="F18" s="245"/>
      <c r="G18" s="245"/>
    </row>
    <row r="19" spans="3:7" ht="15.95">
      <c r="C19" s="251" t="s">
        <v>8</v>
      </c>
      <c r="D19" s="250"/>
      <c r="E19" s="250"/>
      <c r="F19" s="245"/>
      <c r="G19" s="245"/>
    </row>
    <row r="20" spans="3:7" ht="30.95" customHeight="1">
      <c r="C20" s="434" t="s">
        <v>9</v>
      </c>
      <c r="D20" s="434"/>
      <c r="E20" s="434"/>
      <c r="F20" s="245"/>
      <c r="G20" s="245"/>
    </row>
    <row r="21" spans="3:7" ht="32.25" customHeight="1">
      <c r="C21" s="434" t="s">
        <v>10</v>
      </c>
      <c r="D21" s="434"/>
      <c r="E21" s="434"/>
      <c r="F21" s="245"/>
      <c r="G21" s="245"/>
    </row>
    <row r="22" spans="3:7" ht="15.95">
      <c r="C22" s="250"/>
      <c r="D22" s="250"/>
      <c r="E22" s="250"/>
      <c r="F22" s="245"/>
      <c r="G22" s="245"/>
    </row>
    <row r="23" spans="3:7" ht="15.95">
      <c r="C23" s="249" t="s">
        <v>11</v>
      </c>
      <c r="D23" s="251"/>
      <c r="E23" s="251"/>
      <c r="F23" s="245"/>
      <c r="G23" s="245"/>
    </row>
    <row r="24" spans="3:7" ht="15.95">
      <c r="C24" s="252"/>
      <c r="D24" s="252"/>
      <c r="E24" s="252"/>
      <c r="F24" s="245"/>
      <c r="G24" s="245"/>
    </row>
    <row r="25" spans="3:7" ht="15.95">
      <c r="C25" s="521" t="s">
        <v>12</v>
      </c>
      <c r="D25" s="521"/>
      <c r="E25" s="521"/>
      <c r="F25" s="521"/>
      <c r="G25" s="521"/>
    </row>
    <row r="26" spans="3:7" s="128" customFormat="1" ht="14.1">
      <c r="C26" s="200"/>
      <c r="D26" s="200"/>
      <c r="E26" s="201"/>
    </row>
    <row r="27" spans="3:7" ht="15">
      <c r="C27" s="127" t="s">
        <v>13</v>
      </c>
      <c r="E27" s="202" t="s">
        <v>14</v>
      </c>
      <c r="G27" s="130" t="s">
        <v>15</v>
      </c>
    </row>
    <row r="28" spans="3:7" s="128" customFormat="1" ht="14.1">
      <c r="C28" s="203"/>
      <c r="E28" s="203"/>
      <c r="G28" s="203"/>
    </row>
    <row r="29" spans="3:7" ht="14.1">
      <c r="C29" s="197" t="s">
        <v>16</v>
      </c>
      <c r="D29" s="198"/>
      <c r="E29" s="204"/>
      <c r="F29" s="195"/>
      <c r="G29" s="195"/>
    </row>
    <row r="30" spans="3:7" ht="14.1">
      <c r="C30" s="335"/>
      <c r="D30" s="335"/>
      <c r="E30" s="205"/>
    </row>
    <row r="31" spans="3:7" ht="14.1"/>
    <row r="32" spans="3:7" ht="15.75" customHeight="1">
      <c r="C32" s="206" t="s">
        <v>17</v>
      </c>
      <c r="D32" s="207"/>
      <c r="E32" s="208" t="s">
        <v>18</v>
      </c>
      <c r="F32" s="209"/>
      <c r="G32" s="206" t="s">
        <v>19</v>
      </c>
    </row>
    <row r="33" spans="2:7" ht="43.5" customHeight="1">
      <c r="C33" s="210" t="s">
        <v>20</v>
      </c>
      <c r="D33" s="207"/>
      <c r="E33" s="211" t="s">
        <v>21</v>
      </c>
      <c r="F33" s="212"/>
      <c r="G33" s="210" t="s">
        <v>22</v>
      </c>
    </row>
    <row r="34" spans="2:7" ht="31.5" customHeight="1">
      <c r="C34" s="210" t="s">
        <v>23</v>
      </c>
      <c r="D34" s="207"/>
      <c r="E34" s="213" t="s">
        <v>24</v>
      </c>
      <c r="F34" s="212"/>
      <c r="G34" s="435" t="s">
        <v>25</v>
      </c>
    </row>
    <row r="35" spans="2:7" ht="24" customHeight="1">
      <c r="C35" s="210" t="s">
        <v>26</v>
      </c>
      <c r="D35" s="207"/>
      <c r="E35" s="211" t="s">
        <v>27</v>
      </c>
      <c r="F35" s="212"/>
      <c r="G35" s="435"/>
    </row>
    <row r="36" spans="2:7" ht="48" customHeight="1">
      <c r="C36" s="214" t="s">
        <v>28</v>
      </c>
      <c r="D36" s="207"/>
      <c r="E36" s="215" t="s">
        <v>29</v>
      </c>
      <c r="F36" s="216"/>
      <c r="G36" s="253"/>
    </row>
    <row r="37" spans="2:7" ht="12" customHeight="1"/>
    <row r="38" spans="2:7" ht="14.1">
      <c r="C38" s="335"/>
      <c r="D38" s="335"/>
      <c r="E38" s="335"/>
      <c r="F38" s="335"/>
    </row>
    <row r="39" spans="2:7" ht="14.1">
      <c r="C39" s="350" t="s">
        <v>30</v>
      </c>
      <c r="D39" s="217"/>
      <c r="E39" s="218"/>
      <c r="F39" s="217"/>
      <c r="G39" s="217"/>
    </row>
    <row r="40" spans="2:7" ht="14.1">
      <c r="C40" s="432" t="s">
        <v>31</v>
      </c>
      <c r="D40" s="432"/>
      <c r="E40" s="432"/>
      <c r="F40" s="432"/>
      <c r="G40" s="432"/>
    </row>
    <row r="41" spans="2:7" ht="14.1">
      <c r="B41" s="297" t="s">
        <v>32</v>
      </c>
      <c r="C41" s="351" t="s">
        <v>33</v>
      </c>
      <c r="D41" s="297"/>
      <c r="E41" s="166"/>
      <c r="F41" s="297"/>
      <c r="G41" s="168"/>
    </row>
    <row r="42" spans="2:7" ht="14.1"/>
    <row r="43" spans="2:7" ht="14.1"/>
    <row r="44" spans="2:7" ht="14.1"/>
    <row r="45" spans="2:7" ht="14.1"/>
    <row r="46" spans="2:7" ht="14.1"/>
    <row r="47" spans="2:7" ht="14.1"/>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S37"/>
  <sheetViews>
    <sheetView topLeftCell="F1" zoomScaleNormal="100" workbookViewId="0">
      <selection activeCell="L1" sqref="L1:N1048576"/>
    </sheetView>
  </sheetViews>
  <sheetFormatPr defaultColWidth="10.5" defaultRowHeight="15.95"/>
  <cols>
    <col min="1" max="1" width="15.875" style="225" customWidth="1"/>
    <col min="2" max="2" width="45.5" style="225" bestFit="1" customWidth="1"/>
    <col min="3" max="3" width="3" style="225" customWidth="1"/>
    <col min="4" max="4" width="27.875" style="225" customWidth="1"/>
    <col min="5" max="5" width="3" style="225" customWidth="1"/>
    <col min="6" max="6" width="35.875" style="225" bestFit="1" customWidth="1"/>
    <col min="7" max="7" width="3" style="225" customWidth="1"/>
    <col min="8" max="8" width="23" style="225" customWidth="1"/>
    <col min="9" max="9" width="3" style="225" customWidth="1"/>
    <col min="10" max="10" width="39.5" style="225" customWidth="1"/>
    <col min="11" max="11" width="3" style="225" customWidth="1"/>
    <col min="12" max="12" width="39.5"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494</v>
      </c>
    </row>
    <row r="3" spans="1:19" s="33" customFormat="1" ht="240">
      <c r="A3" s="34" t="s">
        <v>495</v>
      </c>
      <c r="B3" s="35" t="s">
        <v>496</v>
      </c>
      <c r="C3" s="36"/>
      <c r="D3" s="371" t="s">
        <v>480</v>
      </c>
      <c r="E3" s="36"/>
      <c r="F3" s="37"/>
      <c r="G3" s="36"/>
      <c r="H3" s="37"/>
      <c r="I3" s="36"/>
      <c r="J3" s="6"/>
      <c r="L3" s="402" t="s">
        <v>497</v>
      </c>
      <c r="N3" s="39"/>
      <c r="P3" s="39"/>
      <c r="R3" s="39"/>
    </row>
    <row r="4" spans="1:19" s="1" customFormat="1" ht="18">
      <c r="B4" s="2"/>
      <c r="D4" s="2"/>
      <c r="F4" s="2"/>
      <c r="H4" s="2"/>
      <c r="J4" s="3"/>
      <c r="L4" s="3"/>
    </row>
    <row r="5" spans="1:19" s="1" customFormat="1" ht="75.95">
      <c r="B5" s="2" t="s">
        <v>129</v>
      </c>
      <c r="D5" s="86" t="s">
        <v>130</v>
      </c>
      <c r="E5" s="48"/>
      <c r="F5" s="86" t="s">
        <v>131</v>
      </c>
      <c r="G5" s="48"/>
      <c r="H5" s="86" t="s">
        <v>132</v>
      </c>
      <c r="I5" s="56"/>
      <c r="J5" s="49" t="s">
        <v>133</v>
      </c>
      <c r="K5" s="31"/>
      <c r="L5" s="32" t="s">
        <v>134</v>
      </c>
      <c r="M5" s="31"/>
      <c r="N5" s="32" t="s">
        <v>135</v>
      </c>
      <c r="O5" s="31"/>
      <c r="P5" s="32" t="s">
        <v>136</v>
      </c>
      <c r="Q5" s="31"/>
      <c r="R5" s="32" t="s">
        <v>137</v>
      </c>
      <c r="S5" s="31"/>
    </row>
    <row r="6" spans="1:19" s="1" customFormat="1" ht="18">
      <c r="B6" s="2"/>
      <c r="D6" s="2"/>
      <c r="F6" s="2"/>
      <c r="H6" s="2"/>
      <c r="J6" s="3"/>
      <c r="L6" s="3"/>
      <c r="N6" s="3"/>
      <c r="P6" s="3"/>
      <c r="R6" s="3"/>
    </row>
    <row r="7" spans="1:19" s="33" customFormat="1" ht="30">
      <c r="A7" s="45" t="s">
        <v>200</v>
      </c>
      <c r="B7" s="347" t="s">
        <v>498</v>
      </c>
      <c r="D7" s="5" t="s">
        <v>60</v>
      </c>
      <c r="F7" s="46"/>
      <c r="H7" s="46"/>
      <c r="J7" s="47" t="s">
        <v>499</v>
      </c>
    </row>
    <row r="8" spans="1:19" s="1" customFormat="1" ht="18">
      <c r="B8" s="2"/>
      <c r="D8" s="2"/>
      <c r="F8" s="2"/>
      <c r="H8" s="2"/>
      <c r="J8" s="3"/>
      <c r="L8" s="3"/>
      <c r="N8" s="3"/>
      <c r="P8" s="3"/>
      <c r="R8" s="3"/>
    </row>
    <row r="9" spans="1:19" s="4" customFormat="1" ht="53.25" customHeight="1">
      <c r="A9" s="13"/>
      <c r="B9" s="27" t="s">
        <v>500</v>
      </c>
      <c r="C9" s="7"/>
      <c r="D9" s="17"/>
      <c r="E9" s="7"/>
      <c r="F9" s="17"/>
      <c r="G9" s="19"/>
      <c r="H9" s="17"/>
      <c r="I9" s="19"/>
      <c r="J9" s="38"/>
      <c r="K9" s="20"/>
      <c r="L9" s="38"/>
      <c r="M9" s="20"/>
      <c r="N9" s="38"/>
      <c r="O9" s="20"/>
      <c r="P9" s="38"/>
      <c r="Q9" s="20"/>
      <c r="R9" s="38"/>
      <c r="S9" s="20"/>
    </row>
    <row r="10" spans="1:19" s="4" customFormat="1" ht="84.95" customHeight="1">
      <c r="A10" s="14"/>
      <c r="B10" s="23" t="s">
        <v>501</v>
      </c>
      <c r="C10" s="9"/>
      <c r="D10" s="10" t="s">
        <v>502</v>
      </c>
      <c r="E10" s="9"/>
      <c r="F10" s="262" t="s">
        <v>503</v>
      </c>
      <c r="G10" s="21"/>
      <c r="H10" s="92" t="s">
        <v>504</v>
      </c>
      <c r="I10" s="21"/>
      <c r="J10" s="284" t="s">
        <v>505</v>
      </c>
      <c r="K10" s="1"/>
      <c r="L10" s="404" t="s">
        <v>506</v>
      </c>
      <c r="M10" s="1"/>
      <c r="N10" s="39"/>
      <c r="O10" s="1"/>
      <c r="P10" s="39"/>
      <c r="Q10" s="1"/>
      <c r="R10" s="39"/>
      <c r="S10" s="1"/>
    </row>
    <row r="11" spans="1:19" s="4" customFormat="1" ht="53.25" customHeight="1">
      <c r="A11" s="14"/>
      <c r="B11" s="23" t="s">
        <v>507</v>
      </c>
      <c r="C11" s="9"/>
      <c r="D11" s="10" t="s">
        <v>161</v>
      </c>
      <c r="E11" s="9"/>
      <c r="F11" s="361" t="s">
        <v>508</v>
      </c>
      <c r="G11" s="21"/>
      <c r="H11" s="92" t="s">
        <v>504</v>
      </c>
      <c r="I11" s="21"/>
      <c r="J11" s="284" t="s">
        <v>509</v>
      </c>
      <c r="K11" s="33"/>
      <c r="L11" s="405" t="s">
        <v>510</v>
      </c>
      <c r="M11" s="33"/>
      <c r="N11" s="39"/>
      <c r="O11" s="33"/>
      <c r="P11" s="39"/>
      <c r="Q11" s="33"/>
      <c r="R11" s="39"/>
      <c r="S11" s="33"/>
    </row>
    <row r="12" spans="1:19" s="4" customFormat="1" ht="53.25" customHeight="1">
      <c r="A12" s="14"/>
      <c r="B12" s="25" t="s">
        <v>511</v>
      </c>
      <c r="C12" s="9"/>
      <c r="D12" s="262">
        <v>0</v>
      </c>
      <c r="E12" s="9"/>
      <c r="F12" s="10" t="s">
        <v>512</v>
      </c>
      <c r="G12" s="225"/>
      <c r="H12" s="92" t="s">
        <v>158</v>
      </c>
      <c r="I12" s="225"/>
      <c r="J12" s="284" t="s">
        <v>513</v>
      </c>
      <c r="K12" s="1"/>
      <c r="L12" s="405"/>
      <c r="M12" s="1"/>
      <c r="N12" s="39"/>
      <c r="O12" s="1"/>
      <c r="P12" s="39"/>
      <c r="Q12" s="1"/>
      <c r="R12" s="39"/>
      <c r="S12" s="1"/>
    </row>
    <row r="13" spans="1:19" s="4" customFormat="1" ht="53.25" customHeight="1">
      <c r="A13" s="14"/>
      <c r="B13" s="25" t="str">
        <f>LEFT(B12,SEARCH(",",B12))&amp;" value"</f>
        <v>Crude oil (2709), value</v>
      </c>
      <c r="C13" s="9"/>
      <c r="D13" s="262">
        <v>0</v>
      </c>
      <c r="E13" s="9"/>
      <c r="F13" s="10" t="s">
        <v>514</v>
      </c>
      <c r="G13" s="225"/>
      <c r="H13" s="92" t="s">
        <v>158</v>
      </c>
      <c r="I13" s="225"/>
      <c r="J13" s="284" t="s">
        <v>513</v>
      </c>
      <c r="K13" s="20"/>
      <c r="L13" s="405"/>
      <c r="M13" s="20"/>
      <c r="N13" s="39"/>
      <c r="O13" s="20"/>
      <c r="P13" s="39"/>
      <c r="Q13" s="20"/>
      <c r="R13" s="39"/>
      <c r="S13" s="20"/>
    </row>
    <row r="14" spans="1:19" s="4" customFormat="1" ht="53.25" customHeight="1">
      <c r="A14" s="14"/>
      <c r="B14" s="25" t="s">
        <v>515</v>
      </c>
      <c r="C14" s="9"/>
      <c r="D14" s="262">
        <v>0</v>
      </c>
      <c r="E14" s="9"/>
      <c r="F14" s="10" t="s">
        <v>516</v>
      </c>
      <c r="G14" s="225"/>
      <c r="H14" s="92" t="s">
        <v>158</v>
      </c>
      <c r="I14" s="225"/>
      <c r="J14" s="284" t="s">
        <v>513</v>
      </c>
      <c r="K14" s="20"/>
      <c r="L14" s="405"/>
      <c r="M14" s="20"/>
      <c r="N14" s="39"/>
      <c r="O14" s="20"/>
      <c r="P14" s="39"/>
      <c r="Q14" s="20"/>
      <c r="R14" s="39"/>
      <c r="S14" s="20"/>
    </row>
    <row r="15" spans="1:19" s="4" customFormat="1" ht="53.25" customHeight="1">
      <c r="A15" s="14"/>
      <c r="B15" s="25" t="str">
        <f>LEFT(B14,SEARCH(",",B14))&amp;" value"</f>
        <v>Natural gas (2711), value</v>
      </c>
      <c r="C15" s="9"/>
      <c r="D15" s="262">
        <v>0</v>
      </c>
      <c r="E15" s="9"/>
      <c r="F15" s="10" t="s">
        <v>514</v>
      </c>
      <c r="G15" s="225"/>
      <c r="H15" s="92" t="s">
        <v>158</v>
      </c>
      <c r="I15" s="225"/>
      <c r="J15" s="284" t="s">
        <v>513</v>
      </c>
      <c r="K15" s="20"/>
      <c r="L15" s="405"/>
      <c r="M15" s="20"/>
      <c r="N15" s="39"/>
      <c r="O15" s="20"/>
      <c r="P15" s="39"/>
      <c r="Q15" s="20"/>
      <c r="R15" s="39"/>
      <c r="S15" s="20"/>
    </row>
    <row r="16" spans="1:19" s="4" customFormat="1" ht="53.25" customHeight="1">
      <c r="A16" s="14"/>
      <c r="B16" s="25" t="s">
        <v>517</v>
      </c>
      <c r="C16" s="9"/>
      <c r="D16" s="285">
        <v>616222</v>
      </c>
      <c r="E16" s="9"/>
      <c r="F16" s="10" t="s">
        <v>518</v>
      </c>
      <c r="G16" s="225"/>
      <c r="H16" s="92" t="s">
        <v>519</v>
      </c>
      <c r="I16" s="225"/>
      <c r="J16" s="284" t="s">
        <v>520</v>
      </c>
      <c r="K16" s="225"/>
      <c r="L16" s="405" t="s">
        <v>521</v>
      </c>
      <c r="M16" s="225"/>
      <c r="N16" s="39"/>
      <c r="O16" s="225"/>
      <c r="P16" s="39"/>
      <c r="Q16" s="225"/>
      <c r="R16" s="39"/>
      <c r="S16" s="225"/>
    </row>
    <row r="17" spans="1:19" s="4" customFormat="1" ht="60">
      <c r="A17" s="14"/>
      <c r="B17" s="25" t="str">
        <f>LEFT(B16,SEARCH(",",B16))&amp;" value"</f>
        <v>Gold (7108), value</v>
      </c>
      <c r="C17" s="9"/>
      <c r="D17" s="10" t="s">
        <v>522</v>
      </c>
      <c r="E17" s="9"/>
      <c r="F17" s="10" t="s">
        <v>523</v>
      </c>
      <c r="G17" s="225"/>
      <c r="H17" s="92" t="s">
        <v>519</v>
      </c>
      <c r="I17" s="225"/>
      <c r="J17" s="284" t="s">
        <v>524</v>
      </c>
      <c r="K17" s="225"/>
      <c r="L17" s="405" t="s">
        <v>525</v>
      </c>
      <c r="M17" s="225"/>
      <c r="N17" s="39"/>
      <c r="O17" s="225"/>
      <c r="P17" s="39"/>
      <c r="Q17" s="225"/>
      <c r="R17" s="39"/>
      <c r="S17" s="225"/>
    </row>
    <row r="18" spans="1:19" s="4" customFormat="1" ht="53.25" customHeight="1">
      <c r="A18" s="14"/>
      <c r="B18" s="25" t="s">
        <v>526</v>
      </c>
      <c r="C18" s="9"/>
      <c r="D18" s="262">
        <v>0</v>
      </c>
      <c r="E18" s="9"/>
      <c r="F18" s="10" t="s">
        <v>518</v>
      </c>
      <c r="G18" s="225"/>
      <c r="H18" s="92" t="s">
        <v>158</v>
      </c>
      <c r="I18" s="225"/>
      <c r="J18" s="260"/>
      <c r="K18" s="225"/>
      <c r="L18" s="405"/>
      <c r="M18" s="225"/>
      <c r="N18" s="39"/>
      <c r="O18" s="225"/>
      <c r="P18" s="39"/>
      <c r="Q18" s="225"/>
      <c r="R18" s="39"/>
      <c r="S18" s="225"/>
    </row>
    <row r="19" spans="1:19" s="4" customFormat="1" ht="53.25" customHeight="1">
      <c r="A19" s="14"/>
      <c r="B19" s="25" t="str">
        <f>LEFT(B18,SEARCH(",",B18))&amp;" value"</f>
        <v>Silver (7106), value</v>
      </c>
      <c r="C19" s="9"/>
      <c r="D19" s="262">
        <v>0</v>
      </c>
      <c r="E19" s="9"/>
      <c r="F19" s="10" t="s">
        <v>514</v>
      </c>
      <c r="G19" s="225"/>
      <c r="H19" s="92" t="s">
        <v>158</v>
      </c>
      <c r="I19" s="225"/>
      <c r="J19" s="260"/>
      <c r="K19" s="225"/>
      <c r="L19" s="405"/>
      <c r="M19" s="225"/>
      <c r="N19" s="39"/>
      <c r="O19" s="225"/>
      <c r="P19" s="39"/>
      <c r="Q19" s="225"/>
      <c r="R19" s="39"/>
      <c r="S19" s="225"/>
    </row>
    <row r="20" spans="1:19" s="4" customFormat="1" ht="53.25" customHeight="1">
      <c r="A20" s="14"/>
      <c r="B20" s="25" t="s">
        <v>527</v>
      </c>
      <c r="C20" s="9"/>
      <c r="D20" s="262">
        <v>0</v>
      </c>
      <c r="E20" s="9"/>
      <c r="F20" s="10" t="s">
        <v>528</v>
      </c>
      <c r="G20" s="225"/>
      <c r="H20" s="92" t="s">
        <v>158</v>
      </c>
      <c r="I20" s="225"/>
      <c r="J20" s="260"/>
      <c r="K20" s="225"/>
      <c r="L20" s="405"/>
      <c r="M20" s="225"/>
      <c r="N20" s="39"/>
      <c r="O20" s="225"/>
      <c r="P20" s="39"/>
      <c r="Q20" s="225"/>
      <c r="R20" s="39"/>
      <c r="S20" s="225"/>
    </row>
    <row r="21" spans="1:19" s="4" customFormat="1" ht="53.25" customHeight="1">
      <c r="A21" s="14"/>
      <c r="B21" s="25" t="str">
        <f>LEFT(B20,SEARCH(",",B20))&amp;" value"</f>
        <v>Coal (2701), value</v>
      </c>
      <c r="C21" s="9"/>
      <c r="D21" s="262">
        <v>0</v>
      </c>
      <c r="E21" s="9"/>
      <c r="F21" s="10" t="s">
        <v>514</v>
      </c>
      <c r="G21" s="225"/>
      <c r="H21" s="92" t="s">
        <v>158</v>
      </c>
      <c r="I21" s="225"/>
      <c r="J21" s="260"/>
      <c r="K21" s="225"/>
      <c r="L21" s="405"/>
      <c r="M21" s="225"/>
      <c r="N21" s="39"/>
      <c r="O21" s="225"/>
      <c r="P21" s="39"/>
      <c r="Q21" s="225"/>
      <c r="R21" s="39"/>
      <c r="S21" s="225"/>
    </row>
    <row r="22" spans="1:19" s="4" customFormat="1" ht="53.25" customHeight="1">
      <c r="A22" s="14"/>
      <c r="B22" s="25" t="s">
        <v>529</v>
      </c>
      <c r="C22" s="9"/>
      <c r="D22" s="262">
        <v>0</v>
      </c>
      <c r="E22" s="9"/>
      <c r="F22" s="10" t="s">
        <v>528</v>
      </c>
      <c r="G22" s="225"/>
      <c r="H22" s="92" t="s">
        <v>158</v>
      </c>
      <c r="I22" s="225"/>
      <c r="J22" s="260"/>
      <c r="K22" s="225"/>
      <c r="L22" s="405"/>
      <c r="M22" s="225"/>
      <c r="N22" s="39"/>
      <c r="O22" s="225"/>
      <c r="P22" s="39"/>
      <c r="Q22" s="225"/>
      <c r="R22" s="39"/>
      <c r="S22" s="225"/>
    </row>
    <row r="23" spans="1:19" s="4" customFormat="1" ht="53.25" customHeight="1">
      <c r="A23" s="14"/>
      <c r="B23" s="25" t="str">
        <f>LEFT(B22,SEARCH(",",B22))&amp;" value"</f>
        <v>Copper (2603), value</v>
      </c>
      <c r="C23" s="9"/>
      <c r="D23" s="262">
        <v>0</v>
      </c>
      <c r="E23" s="9"/>
      <c r="F23" s="10" t="s">
        <v>514</v>
      </c>
      <c r="G23" s="225"/>
      <c r="H23" s="92" t="s">
        <v>158</v>
      </c>
      <c r="I23" s="225"/>
      <c r="J23" s="260"/>
      <c r="K23" s="225"/>
      <c r="L23" s="405"/>
      <c r="M23" s="225"/>
      <c r="N23" s="39"/>
      <c r="O23" s="225"/>
      <c r="P23" s="39"/>
      <c r="Q23" s="225"/>
      <c r="R23" s="39"/>
      <c r="S23" s="225"/>
    </row>
    <row r="24" spans="1:19" s="4" customFormat="1" ht="53.25" customHeight="1">
      <c r="A24" s="14"/>
      <c r="B24" s="25" t="s">
        <v>530</v>
      </c>
      <c r="C24" s="9"/>
      <c r="D24" s="286">
        <v>62111</v>
      </c>
      <c r="E24" s="9"/>
      <c r="F24" s="10" t="s">
        <v>531</v>
      </c>
      <c r="G24" s="225"/>
      <c r="H24" s="92" t="s">
        <v>519</v>
      </c>
      <c r="I24" s="225"/>
      <c r="J24" s="284" t="s">
        <v>520</v>
      </c>
      <c r="K24" s="225"/>
      <c r="L24" s="405" t="s">
        <v>532</v>
      </c>
      <c r="M24" s="225"/>
      <c r="N24" s="39"/>
      <c r="O24" s="225"/>
      <c r="P24" s="39"/>
      <c r="Q24" s="225"/>
      <c r="R24" s="39"/>
      <c r="S24" s="225"/>
    </row>
    <row r="25" spans="1:19" s="4" customFormat="1" ht="60">
      <c r="A25" s="14"/>
      <c r="B25" s="25" t="str">
        <f>LEFT(B24,SEARCH(",",B24))&amp;" value"</f>
        <v>Diamonds (7102), value</v>
      </c>
      <c r="C25" s="9"/>
      <c r="D25" s="262" t="s">
        <v>533</v>
      </c>
      <c r="E25" s="9"/>
      <c r="F25" s="10" t="s">
        <v>534</v>
      </c>
      <c r="G25" s="225"/>
      <c r="H25" s="92" t="s">
        <v>519</v>
      </c>
      <c r="I25" s="225"/>
      <c r="J25" s="284" t="s">
        <v>524</v>
      </c>
      <c r="K25" s="225"/>
      <c r="L25" s="405" t="s">
        <v>525</v>
      </c>
      <c r="M25" s="225"/>
      <c r="N25" s="39"/>
      <c r="O25" s="225"/>
      <c r="P25" s="39"/>
      <c r="Q25" s="225"/>
      <c r="R25" s="39"/>
      <c r="S25" s="225"/>
    </row>
    <row r="26" spans="1:19" s="4" customFormat="1" ht="53.25" customHeight="1">
      <c r="A26" s="14"/>
      <c r="B26" s="25" t="s">
        <v>535</v>
      </c>
      <c r="C26" s="9"/>
      <c r="D26" s="286">
        <v>1924464</v>
      </c>
      <c r="E26" s="9"/>
      <c r="F26" s="10" t="s">
        <v>528</v>
      </c>
      <c r="G26" s="225"/>
      <c r="H26" s="92" t="s">
        <v>519</v>
      </c>
      <c r="I26" s="225"/>
      <c r="J26" s="284" t="s">
        <v>520</v>
      </c>
      <c r="K26" s="225"/>
      <c r="L26" s="405" t="s">
        <v>536</v>
      </c>
      <c r="M26" s="225"/>
      <c r="N26" s="39"/>
      <c r="O26" s="225"/>
      <c r="P26" s="39"/>
      <c r="Q26" s="225"/>
      <c r="R26" s="39"/>
      <c r="S26" s="225"/>
    </row>
    <row r="27" spans="1:19" s="4" customFormat="1" ht="60">
      <c r="A27" s="14"/>
      <c r="B27" s="25" t="str">
        <f>LEFT(B26,SEARCH(",",B26))&amp;" value"</f>
        <v>Bauxite (2833), value</v>
      </c>
      <c r="C27" s="9"/>
      <c r="D27" s="10" t="s">
        <v>537</v>
      </c>
      <c r="E27" s="9"/>
      <c r="F27" s="10" t="s">
        <v>538</v>
      </c>
      <c r="G27" s="225"/>
      <c r="H27" s="92" t="s">
        <v>519</v>
      </c>
      <c r="I27" s="225"/>
      <c r="J27" s="284" t="s">
        <v>524</v>
      </c>
      <c r="K27" s="225"/>
      <c r="L27" s="405" t="s">
        <v>525</v>
      </c>
      <c r="M27" s="225"/>
      <c r="N27" s="39"/>
      <c r="O27" s="225"/>
      <c r="P27" s="39"/>
      <c r="Q27" s="225"/>
      <c r="R27" s="39"/>
      <c r="S27" s="225"/>
    </row>
    <row r="28" spans="1:19" s="4" customFormat="1" ht="53.25" customHeight="1">
      <c r="A28" s="14"/>
      <c r="B28" s="25" t="s">
        <v>539</v>
      </c>
      <c r="C28" s="9"/>
      <c r="D28" s="286">
        <v>549796</v>
      </c>
      <c r="E28" s="9"/>
      <c r="F28" s="10" t="s">
        <v>528</v>
      </c>
      <c r="G28" s="225"/>
      <c r="H28" s="92" t="s">
        <v>519</v>
      </c>
      <c r="I28" s="225"/>
      <c r="J28" s="284" t="s">
        <v>520</v>
      </c>
      <c r="K28" s="225"/>
      <c r="L28" s="405" t="s">
        <v>540</v>
      </c>
      <c r="M28" s="225"/>
      <c r="N28" s="39"/>
      <c r="O28" s="225"/>
      <c r="P28" s="39"/>
      <c r="Q28" s="225"/>
      <c r="R28" s="39"/>
      <c r="S28" s="225"/>
    </row>
    <row r="29" spans="1:19" s="4" customFormat="1" ht="53.25" customHeight="1">
      <c r="A29" s="14"/>
      <c r="B29" s="25" t="str">
        <f>LEFT(B28,SEARCH(",",B28))&amp;" value"</f>
        <v>Stones, value</v>
      </c>
      <c r="C29" s="9"/>
      <c r="D29" s="10" t="s">
        <v>541</v>
      </c>
      <c r="E29" s="9"/>
      <c r="F29" s="10" t="s">
        <v>542</v>
      </c>
      <c r="G29" s="225"/>
      <c r="H29" s="92" t="s">
        <v>519</v>
      </c>
      <c r="I29" s="225"/>
      <c r="J29" s="284" t="s">
        <v>543</v>
      </c>
      <c r="K29" s="225"/>
      <c r="L29" s="405" t="s">
        <v>544</v>
      </c>
      <c r="M29" s="225"/>
      <c r="N29" s="39"/>
      <c r="O29" s="225"/>
      <c r="P29" s="39"/>
      <c r="Q29" s="225"/>
      <c r="R29" s="39"/>
      <c r="S29" s="225"/>
    </row>
    <row r="30" spans="1:19" s="4" customFormat="1" ht="53.25" customHeight="1">
      <c r="A30" s="14"/>
      <c r="B30" s="25" t="s">
        <v>545</v>
      </c>
      <c r="C30" s="9"/>
      <c r="D30" s="286">
        <v>2401396</v>
      </c>
      <c r="E30" s="9"/>
      <c r="F30" s="10" t="s">
        <v>528</v>
      </c>
      <c r="G30" s="225"/>
      <c r="H30" s="92" t="s">
        <v>519</v>
      </c>
      <c r="I30" s="225"/>
      <c r="J30" s="284" t="s">
        <v>520</v>
      </c>
      <c r="K30" s="225"/>
      <c r="L30" s="405"/>
      <c r="M30" s="225"/>
      <c r="N30" s="39"/>
      <c r="O30" s="225"/>
      <c r="P30" s="39"/>
      <c r="Q30" s="225"/>
      <c r="R30" s="39"/>
      <c r="S30" s="225"/>
    </row>
    <row r="31" spans="1:19" s="4" customFormat="1" ht="53.25" customHeight="1">
      <c r="A31" s="14"/>
      <c r="B31" s="25" t="str">
        <f>LEFT(B30,SEARCH(",",B30))&amp;" value"</f>
        <v>Sand and Loam (2505), value</v>
      </c>
      <c r="C31" s="9"/>
      <c r="D31" s="286" t="s">
        <v>546</v>
      </c>
      <c r="E31" s="9"/>
      <c r="F31" s="10" t="s">
        <v>547</v>
      </c>
      <c r="G31" s="225"/>
      <c r="H31" s="92" t="s">
        <v>519</v>
      </c>
      <c r="I31" s="225"/>
      <c r="J31" s="284" t="s">
        <v>543</v>
      </c>
      <c r="K31" s="225"/>
      <c r="L31" s="405"/>
      <c r="M31" s="225"/>
      <c r="N31" s="39"/>
      <c r="O31" s="225"/>
      <c r="P31" s="39"/>
      <c r="Q31" s="225"/>
      <c r="R31" s="39"/>
      <c r="S31" s="225"/>
    </row>
    <row r="32" spans="1:19" s="4" customFormat="1" ht="53.25" customHeight="1">
      <c r="A32" s="14"/>
      <c r="B32" s="25" t="s">
        <v>548</v>
      </c>
      <c r="C32" s="9"/>
      <c r="D32" s="286">
        <v>400225</v>
      </c>
      <c r="E32" s="9"/>
      <c r="F32" s="10" t="s">
        <v>549</v>
      </c>
      <c r="G32" s="225"/>
      <c r="H32" s="92" t="s">
        <v>550</v>
      </c>
      <c r="I32" s="225"/>
      <c r="J32" s="284" t="s">
        <v>551</v>
      </c>
      <c r="K32" s="225"/>
      <c r="L32" s="405"/>
      <c r="M32" s="225"/>
      <c r="N32" s="39"/>
      <c r="O32" s="225"/>
      <c r="P32" s="39"/>
      <c r="Q32" s="225"/>
      <c r="R32" s="39"/>
      <c r="S32" s="225"/>
    </row>
    <row r="33" spans="1:19" s="4" customFormat="1" ht="53.25" customHeight="1">
      <c r="A33" s="14"/>
      <c r="B33" s="25" t="str">
        <f>LEFT(B32,SEARCH(",",B32))&amp;" value"</f>
        <v>Timber products, value</v>
      </c>
      <c r="C33" s="9"/>
      <c r="D33" s="286" t="s">
        <v>552</v>
      </c>
      <c r="E33" s="9"/>
      <c r="F33" s="10" t="s">
        <v>553</v>
      </c>
      <c r="G33" s="225"/>
      <c r="H33" s="92" t="s">
        <v>550</v>
      </c>
      <c r="I33" s="225"/>
      <c r="J33" s="284" t="s">
        <v>554</v>
      </c>
      <c r="K33" s="225"/>
      <c r="L33" s="405"/>
      <c r="M33" s="225"/>
      <c r="N33" s="39"/>
      <c r="O33" s="225"/>
      <c r="P33" s="39"/>
      <c r="Q33" s="225"/>
      <c r="R33" s="39"/>
      <c r="S33" s="225"/>
    </row>
    <row r="34" spans="1:19" s="4" customFormat="1" ht="53.25" customHeight="1">
      <c r="A34" s="14"/>
      <c r="B34" s="25" t="s">
        <v>555</v>
      </c>
      <c r="C34" s="9"/>
      <c r="D34" s="286">
        <f>4017142+391522</f>
        <v>4408664</v>
      </c>
      <c r="E34" s="9"/>
      <c r="F34" s="10" t="s">
        <v>556</v>
      </c>
      <c r="G34" s="225"/>
      <c r="H34" s="92" t="s">
        <v>550</v>
      </c>
      <c r="I34" s="225"/>
      <c r="J34" s="284" t="s">
        <v>551</v>
      </c>
      <c r="K34" s="225"/>
      <c r="L34" s="405"/>
      <c r="M34" s="225"/>
      <c r="N34" s="39"/>
      <c r="O34" s="225"/>
      <c r="P34" s="39"/>
      <c r="Q34" s="225"/>
      <c r="R34" s="39"/>
      <c r="S34" s="225"/>
    </row>
    <row r="35" spans="1:19" s="4" customFormat="1" ht="53.25" customHeight="1">
      <c r="A35" s="14"/>
      <c r="B35" s="25" t="str">
        <f>LEFT(B34,SEARCH(",",B34))&amp;" value"</f>
        <v>Non-timber forest products, value</v>
      </c>
      <c r="C35" s="9"/>
      <c r="D35" s="286" t="s">
        <v>557</v>
      </c>
      <c r="E35" s="9"/>
      <c r="F35" s="10" t="s">
        <v>514</v>
      </c>
      <c r="G35" s="225"/>
      <c r="H35" s="92" t="s">
        <v>550</v>
      </c>
      <c r="I35" s="225"/>
      <c r="J35" s="284"/>
      <c r="K35" s="225"/>
      <c r="L35" s="405"/>
      <c r="M35" s="225"/>
      <c r="N35" s="39"/>
      <c r="O35" s="225"/>
      <c r="P35" s="39"/>
      <c r="Q35" s="225"/>
      <c r="R35" s="39"/>
      <c r="S35" s="225"/>
    </row>
    <row r="36" spans="1:19" s="4" customFormat="1" ht="53.25" customHeight="1">
      <c r="A36" s="14"/>
      <c r="B36" s="25" t="s">
        <v>558</v>
      </c>
      <c r="C36" s="9"/>
      <c r="D36" s="286">
        <f>16725+1623+16802+2530+834</f>
        <v>38514</v>
      </c>
      <c r="E36" s="9"/>
      <c r="F36" s="10" t="s">
        <v>559</v>
      </c>
      <c r="G36" s="225"/>
      <c r="H36" s="92" t="s">
        <v>550</v>
      </c>
      <c r="I36" s="225"/>
      <c r="J36" s="284" t="s">
        <v>560</v>
      </c>
      <c r="K36" s="225"/>
      <c r="L36" s="405"/>
      <c r="M36" s="225"/>
      <c r="N36" s="39"/>
      <c r="O36" s="225"/>
      <c r="P36" s="39"/>
      <c r="Q36" s="225"/>
      <c r="R36" s="39"/>
      <c r="S36" s="225"/>
    </row>
    <row r="37" spans="1:19" s="4" customFormat="1" ht="53.25" customHeight="1">
      <c r="A37" s="15"/>
      <c r="B37" s="26" t="str">
        <f>LEFT(B36,SEARCH(",",B36))&amp;" value"</f>
        <v>Fisheries, value</v>
      </c>
      <c r="C37" s="11"/>
      <c r="D37" s="12" t="s">
        <v>561</v>
      </c>
      <c r="E37" s="11"/>
      <c r="F37" s="12" t="s">
        <v>562</v>
      </c>
      <c r="G37" s="256"/>
      <c r="H37" s="257" t="s">
        <v>550</v>
      </c>
      <c r="I37" s="256"/>
      <c r="J37" s="287" t="s">
        <v>560</v>
      </c>
      <c r="K37" s="225"/>
      <c r="L37" s="406"/>
      <c r="M37" s="225"/>
      <c r="N37" s="39"/>
      <c r="O37" s="225"/>
      <c r="P37" s="39"/>
      <c r="Q37" s="225"/>
      <c r="R37" s="39"/>
      <c r="S37" s="225"/>
    </row>
  </sheetData>
  <hyperlinks>
    <hyperlink ref="B9" r:id="rId1" xr:uid="{00000000-0004-0000-0900-000000000000}"/>
    <hyperlink ref="F11" r:id="rId2" xr:uid="{00000000-0004-0000-0900-000001000000}"/>
  </hyperlinks>
  <pageMargins left="0.7" right="0.7" top="0.75" bottom="0.75" header="0.3" footer="0.3"/>
  <pageSetup paperSize="8" orientation="landscape" horizontalDpi="1200" verticalDpi="1200"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39"/>
  <sheetViews>
    <sheetView topLeftCell="H1" zoomScaleNormal="100" workbookViewId="0">
      <selection activeCell="L1" sqref="L1:N1048576"/>
    </sheetView>
  </sheetViews>
  <sheetFormatPr defaultColWidth="10.5" defaultRowHeight="15.95"/>
  <cols>
    <col min="1" max="1" width="32.875" style="225" customWidth="1"/>
    <col min="2" max="2" width="30.375" style="225" customWidth="1"/>
    <col min="3" max="3" width="4.875" style="225" customWidth="1"/>
    <col min="4" max="4" width="40.5" style="225" customWidth="1"/>
    <col min="5" max="5" width="3.5" style="225" customWidth="1"/>
    <col min="6" max="6" width="18" style="225" customWidth="1"/>
    <col min="7" max="7" width="3" style="225" customWidth="1"/>
    <col min="8" max="8" width="37.5" style="225" bestFit="1" customWidth="1"/>
    <col min="9" max="9" width="3" style="225" customWidth="1"/>
    <col min="10" max="10" width="39.5" style="225" customWidth="1"/>
    <col min="11" max="11" width="3" style="225" customWidth="1"/>
    <col min="12" max="12" width="39.5"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563</v>
      </c>
    </row>
    <row r="3" spans="1:19" s="33" customFormat="1" ht="210">
      <c r="A3" s="34" t="s">
        <v>564</v>
      </c>
      <c r="B3" s="35" t="s">
        <v>565</v>
      </c>
      <c r="C3" s="36"/>
      <c r="D3" s="371" t="s">
        <v>480</v>
      </c>
      <c r="E3" s="36"/>
      <c r="F3" s="37"/>
      <c r="G3" s="36"/>
      <c r="H3" s="37"/>
      <c r="I3" s="36"/>
      <c r="J3" s="6"/>
      <c r="L3" s="402" t="s">
        <v>566</v>
      </c>
      <c r="N3" s="39"/>
      <c r="P3" s="39"/>
      <c r="R3" s="39"/>
    </row>
    <row r="4" spans="1:19" s="1" customFormat="1" ht="18">
      <c r="B4" s="2"/>
      <c r="D4" s="2"/>
      <c r="F4" s="2"/>
      <c r="H4" s="2"/>
      <c r="J4" s="3"/>
      <c r="L4" s="3"/>
    </row>
    <row r="5" spans="1:19" s="1" customFormat="1" ht="75.95">
      <c r="B5" s="2" t="s">
        <v>129</v>
      </c>
      <c r="D5" s="86" t="s">
        <v>130</v>
      </c>
      <c r="E5" s="48"/>
      <c r="F5" s="86" t="s">
        <v>131</v>
      </c>
      <c r="G5" s="48"/>
      <c r="H5" s="86" t="s">
        <v>132</v>
      </c>
      <c r="I5" s="56"/>
      <c r="J5" s="49" t="s">
        <v>133</v>
      </c>
      <c r="K5" s="31"/>
      <c r="L5" s="32" t="s">
        <v>134</v>
      </c>
      <c r="M5" s="31"/>
      <c r="N5" s="32" t="s">
        <v>135</v>
      </c>
      <c r="O5" s="31"/>
      <c r="P5" s="32" t="s">
        <v>136</v>
      </c>
      <c r="Q5" s="31"/>
      <c r="R5" s="32" t="s">
        <v>137</v>
      </c>
      <c r="S5" s="31"/>
    </row>
    <row r="6" spans="1:19" s="1" customFormat="1" ht="18">
      <c r="B6" s="2"/>
      <c r="D6" s="2"/>
      <c r="F6" s="2"/>
      <c r="H6" s="2"/>
      <c r="J6" s="3"/>
      <c r="L6" s="3"/>
      <c r="N6" s="3"/>
      <c r="P6" s="3"/>
      <c r="R6" s="3"/>
    </row>
    <row r="7" spans="1:19" s="33" customFormat="1" ht="30">
      <c r="A7" s="45" t="s">
        <v>200</v>
      </c>
      <c r="B7" s="347" t="s">
        <v>567</v>
      </c>
      <c r="D7" s="5" t="s">
        <v>60</v>
      </c>
      <c r="F7" s="46"/>
      <c r="H7" s="46"/>
      <c r="J7" s="47"/>
    </row>
    <row r="8" spans="1:19" s="1" customFormat="1" ht="18">
      <c r="B8" s="2"/>
      <c r="D8" s="2"/>
      <c r="F8" s="2"/>
      <c r="H8" s="2"/>
      <c r="J8" s="3"/>
      <c r="L8" s="3"/>
      <c r="N8" s="3"/>
      <c r="P8" s="3"/>
      <c r="R8" s="3"/>
    </row>
    <row r="9" spans="1:19" s="4" customFormat="1" ht="15">
      <c r="A9" s="13"/>
      <c r="B9" s="27" t="s">
        <v>500</v>
      </c>
      <c r="C9" s="7"/>
      <c r="D9" s="17"/>
      <c r="E9" s="7"/>
      <c r="F9" s="17"/>
      <c r="G9" s="19"/>
      <c r="H9" s="17"/>
      <c r="I9" s="19"/>
      <c r="J9" s="38"/>
      <c r="K9" s="20"/>
      <c r="L9" s="38"/>
      <c r="M9" s="20"/>
      <c r="N9" s="38"/>
      <c r="O9" s="20"/>
      <c r="P9" s="38"/>
      <c r="Q9" s="20"/>
      <c r="R9" s="38"/>
      <c r="S9" s="20"/>
    </row>
    <row r="10" spans="1:19" s="4" customFormat="1" ht="45" customHeight="1">
      <c r="A10" s="13"/>
      <c r="B10" s="22" t="s">
        <v>568</v>
      </c>
      <c r="C10" s="7"/>
      <c r="D10" s="8" t="s">
        <v>569</v>
      </c>
      <c r="E10" s="7"/>
      <c r="F10" s="361" t="s">
        <v>104</v>
      </c>
      <c r="G10" s="1"/>
      <c r="H10" s="92" t="s">
        <v>570</v>
      </c>
      <c r="I10" s="7"/>
      <c r="J10" s="473" t="s">
        <v>571</v>
      </c>
      <c r="K10" s="1"/>
      <c r="L10" s="404" t="s">
        <v>572</v>
      </c>
      <c r="M10" s="1"/>
      <c r="N10" s="39"/>
      <c r="O10" s="1"/>
      <c r="P10" s="39"/>
      <c r="Q10" s="1"/>
      <c r="R10" s="39"/>
      <c r="S10" s="1"/>
    </row>
    <row r="11" spans="1:19" s="4" customFormat="1" ht="90">
      <c r="A11" s="14"/>
      <c r="B11" s="23" t="s">
        <v>573</v>
      </c>
      <c r="C11" s="9"/>
      <c r="D11" s="8" t="s">
        <v>569</v>
      </c>
      <c r="E11" s="9"/>
      <c r="F11" s="92" t="s">
        <v>104</v>
      </c>
      <c r="G11" s="36"/>
      <c r="H11" s="92" t="s">
        <v>574</v>
      </c>
      <c r="I11" s="9"/>
      <c r="J11" s="474"/>
      <c r="K11" s="33"/>
      <c r="L11" s="405" t="s">
        <v>575</v>
      </c>
      <c r="M11" s="33"/>
      <c r="N11" s="39"/>
      <c r="O11" s="33"/>
      <c r="P11" s="39"/>
      <c r="Q11" s="33"/>
      <c r="R11" s="39"/>
      <c r="S11" s="33"/>
    </row>
    <row r="12" spans="1:19" s="4" customFormat="1" ht="18">
      <c r="A12" s="14"/>
      <c r="B12" s="25" t="s">
        <v>511</v>
      </c>
      <c r="C12" s="9"/>
      <c r="D12" s="262">
        <v>0</v>
      </c>
      <c r="E12" s="9"/>
      <c r="F12" s="10" t="s">
        <v>512</v>
      </c>
      <c r="G12" s="1"/>
      <c r="H12" s="92" t="s">
        <v>158</v>
      </c>
      <c r="I12" s="9"/>
      <c r="J12" s="260"/>
      <c r="K12" s="1"/>
      <c r="L12" s="405"/>
      <c r="M12" s="1"/>
      <c r="N12" s="39"/>
      <c r="O12" s="1"/>
      <c r="P12" s="39"/>
      <c r="Q12" s="1"/>
      <c r="R12" s="39"/>
      <c r="S12" s="1"/>
    </row>
    <row r="13" spans="1:19" s="4" customFormat="1" ht="15" customHeight="1">
      <c r="A13" s="14"/>
      <c r="B13" s="25" t="str">
        <f>LEFT(B12,SEARCH(",",B12))&amp;" value"</f>
        <v>Crude oil (2709), value</v>
      </c>
      <c r="C13" s="9"/>
      <c r="D13" s="262">
        <v>0</v>
      </c>
      <c r="E13" s="9"/>
      <c r="F13" s="10" t="s">
        <v>514</v>
      </c>
      <c r="G13" s="19"/>
      <c r="H13" s="92" t="s">
        <v>158</v>
      </c>
      <c r="I13" s="9"/>
      <c r="J13" s="260"/>
      <c r="K13" s="20"/>
      <c r="L13" s="405"/>
      <c r="M13" s="20"/>
      <c r="N13" s="39"/>
      <c r="O13" s="20"/>
      <c r="P13" s="39"/>
      <c r="Q13" s="20"/>
      <c r="R13" s="39"/>
      <c r="S13" s="20"/>
    </row>
    <row r="14" spans="1:19" s="4" customFormat="1" ht="15" customHeight="1">
      <c r="A14" s="14"/>
      <c r="B14" s="25" t="s">
        <v>515</v>
      </c>
      <c r="C14" s="9"/>
      <c r="D14" s="262">
        <v>0</v>
      </c>
      <c r="E14" s="9"/>
      <c r="F14" s="10" t="s">
        <v>516</v>
      </c>
      <c r="G14" s="21"/>
      <c r="H14" s="92" t="s">
        <v>158</v>
      </c>
      <c r="I14" s="9"/>
      <c r="J14" s="260"/>
      <c r="K14" s="20"/>
      <c r="L14" s="405"/>
      <c r="M14" s="20"/>
      <c r="N14" s="39"/>
      <c r="O14" s="20"/>
      <c r="P14" s="39"/>
      <c r="Q14" s="20"/>
      <c r="R14" s="39"/>
      <c r="S14" s="20"/>
    </row>
    <row r="15" spans="1:19" s="4" customFormat="1" ht="15" customHeight="1">
      <c r="A15" s="14"/>
      <c r="B15" s="25" t="str">
        <f>LEFT(B14,SEARCH(",",B14))&amp;" value"</f>
        <v>Natural gas (2711), value</v>
      </c>
      <c r="C15" s="9"/>
      <c r="D15" s="262">
        <v>0</v>
      </c>
      <c r="E15" s="9"/>
      <c r="F15" s="10" t="s">
        <v>514</v>
      </c>
      <c r="G15" s="21"/>
      <c r="H15" s="92" t="s">
        <v>158</v>
      </c>
      <c r="I15" s="21"/>
      <c r="J15" s="260"/>
      <c r="K15" s="20"/>
      <c r="L15" s="405"/>
      <c r="M15" s="20"/>
      <c r="N15" s="39"/>
      <c r="O15" s="20"/>
      <c r="P15" s="39"/>
      <c r="Q15" s="20"/>
      <c r="R15" s="39"/>
      <c r="S15" s="20"/>
    </row>
    <row r="16" spans="1:19" s="4" customFormat="1">
      <c r="A16" s="14"/>
      <c r="B16" s="25" t="s">
        <v>517</v>
      </c>
      <c r="C16" s="9"/>
      <c r="D16" s="286">
        <v>611235</v>
      </c>
      <c r="E16" s="9"/>
      <c r="F16" s="10" t="s">
        <v>518</v>
      </c>
      <c r="G16" s="225"/>
      <c r="H16" s="92" t="s">
        <v>574</v>
      </c>
      <c r="I16" s="225"/>
      <c r="J16" s="260" t="s">
        <v>576</v>
      </c>
      <c r="K16" s="225"/>
      <c r="L16" s="475" t="s">
        <v>577</v>
      </c>
      <c r="M16" s="225"/>
      <c r="N16" s="39"/>
      <c r="O16" s="225"/>
      <c r="P16" s="39"/>
      <c r="Q16" s="225"/>
      <c r="R16" s="39"/>
      <c r="S16" s="225"/>
    </row>
    <row r="17" spans="1:19" s="4" customFormat="1">
      <c r="A17" s="14"/>
      <c r="B17" s="25" t="str">
        <f>LEFT(B16,SEARCH(",",B16))&amp;" value"</f>
        <v>Gold (7108), value</v>
      </c>
      <c r="C17" s="9"/>
      <c r="D17" s="10" t="s">
        <v>578</v>
      </c>
      <c r="E17" s="9"/>
      <c r="F17" s="10" t="s">
        <v>579</v>
      </c>
      <c r="G17" s="225"/>
      <c r="H17" s="92" t="s">
        <v>574</v>
      </c>
      <c r="I17" s="225"/>
      <c r="J17" s="284" t="s">
        <v>580</v>
      </c>
      <c r="K17" s="225"/>
      <c r="L17" s="471"/>
      <c r="M17" s="225"/>
      <c r="N17" s="39"/>
      <c r="O17" s="225"/>
      <c r="P17" s="39"/>
      <c r="Q17" s="225"/>
      <c r="R17" s="39"/>
      <c r="S17" s="225"/>
    </row>
    <row r="18" spans="1:19" s="4" customFormat="1">
      <c r="A18" s="14"/>
      <c r="B18" s="25" t="s">
        <v>526</v>
      </c>
      <c r="C18" s="9"/>
      <c r="D18" s="262">
        <v>0</v>
      </c>
      <c r="E18" s="9"/>
      <c r="F18" s="10" t="s">
        <v>518</v>
      </c>
      <c r="G18" s="225"/>
      <c r="H18" s="92" t="s">
        <v>158</v>
      </c>
      <c r="I18" s="225"/>
      <c r="J18" s="260"/>
      <c r="K18" s="225"/>
      <c r="L18" s="405"/>
      <c r="M18" s="225"/>
      <c r="N18" s="39"/>
      <c r="O18" s="225"/>
      <c r="P18" s="39"/>
      <c r="Q18" s="225"/>
      <c r="R18" s="39"/>
      <c r="S18" s="225"/>
    </row>
    <row r="19" spans="1:19" s="4" customFormat="1">
      <c r="A19" s="14"/>
      <c r="B19" s="25" t="str">
        <f>LEFT(B18,SEARCH(",",B18))&amp;" value"</f>
        <v>Silver (7106), value</v>
      </c>
      <c r="C19" s="9"/>
      <c r="D19" s="262">
        <v>0</v>
      </c>
      <c r="E19" s="9"/>
      <c r="F19" s="10" t="s">
        <v>514</v>
      </c>
      <c r="G19" s="225"/>
      <c r="H19" s="92" t="s">
        <v>158</v>
      </c>
      <c r="I19" s="225"/>
      <c r="J19" s="260"/>
      <c r="K19" s="225"/>
      <c r="L19" s="405"/>
      <c r="M19" s="225"/>
      <c r="N19" s="39"/>
      <c r="O19" s="225"/>
      <c r="P19" s="39"/>
      <c r="Q19" s="225"/>
      <c r="R19" s="39"/>
      <c r="S19" s="225"/>
    </row>
    <row r="20" spans="1:19" s="4" customFormat="1">
      <c r="A20" s="14"/>
      <c r="B20" s="25" t="s">
        <v>527</v>
      </c>
      <c r="C20" s="9"/>
      <c r="D20" s="262">
        <v>0</v>
      </c>
      <c r="E20" s="9"/>
      <c r="F20" s="10" t="s">
        <v>528</v>
      </c>
      <c r="G20" s="225"/>
      <c r="H20" s="92" t="s">
        <v>158</v>
      </c>
      <c r="I20" s="225"/>
      <c r="J20" s="260"/>
      <c r="K20" s="225"/>
      <c r="L20" s="405"/>
      <c r="M20" s="225"/>
      <c r="N20" s="39"/>
      <c r="O20" s="225"/>
      <c r="P20" s="39"/>
      <c r="Q20" s="225"/>
      <c r="R20" s="39"/>
      <c r="S20" s="225"/>
    </row>
    <row r="21" spans="1:19" s="4" customFormat="1">
      <c r="A21" s="14"/>
      <c r="B21" s="25" t="str">
        <f>LEFT(B20,SEARCH(",",B20))&amp;" value"</f>
        <v>Coal (2701), value</v>
      </c>
      <c r="C21" s="9"/>
      <c r="D21" s="262">
        <v>0</v>
      </c>
      <c r="E21" s="9"/>
      <c r="F21" s="10" t="s">
        <v>514</v>
      </c>
      <c r="G21" s="225"/>
      <c r="H21" s="92" t="s">
        <v>158</v>
      </c>
      <c r="I21" s="225"/>
      <c r="J21" s="260"/>
      <c r="K21" s="225"/>
      <c r="L21" s="405"/>
      <c r="M21" s="225"/>
      <c r="N21" s="39"/>
      <c r="O21" s="225"/>
      <c r="P21" s="39"/>
      <c r="Q21" s="225"/>
      <c r="R21" s="39"/>
      <c r="S21" s="225"/>
    </row>
    <row r="22" spans="1:19" s="4" customFormat="1">
      <c r="A22" s="14"/>
      <c r="B22" s="25" t="s">
        <v>529</v>
      </c>
      <c r="C22" s="9"/>
      <c r="D22" s="262">
        <v>0</v>
      </c>
      <c r="E22" s="9"/>
      <c r="F22" s="10" t="s">
        <v>528</v>
      </c>
      <c r="G22" s="225"/>
      <c r="H22" s="92" t="s">
        <v>158</v>
      </c>
      <c r="I22" s="225"/>
      <c r="J22" s="260"/>
      <c r="K22" s="225"/>
      <c r="L22" s="405"/>
      <c r="M22" s="225"/>
      <c r="N22" s="39"/>
      <c r="O22" s="225"/>
      <c r="P22" s="39"/>
      <c r="Q22" s="225"/>
      <c r="R22" s="39"/>
      <c r="S22" s="225"/>
    </row>
    <row r="23" spans="1:19" s="4" customFormat="1">
      <c r="A23" s="14"/>
      <c r="B23" s="25" t="str">
        <f>LEFT(B22,SEARCH(",",B22))&amp;" value"</f>
        <v>Copper (2603), value</v>
      </c>
      <c r="C23" s="9"/>
      <c r="D23" s="262">
        <v>0</v>
      </c>
      <c r="E23" s="9"/>
      <c r="F23" s="10" t="s">
        <v>514</v>
      </c>
      <c r="G23" s="225"/>
      <c r="H23" s="92" t="s">
        <v>158</v>
      </c>
      <c r="I23" s="225"/>
      <c r="J23" s="260"/>
      <c r="K23" s="225"/>
      <c r="L23" s="405"/>
      <c r="M23" s="225"/>
      <c r="N23" s="39"/>
      <c r="O23" s="225"/>
      <c r="P23" s="39"/>
      <c r="Q23" s="225"/>
      <c r="R23" s="39"/>
      <c r="S23" s="225"/>
    </row>
    <row r="24" spans="1:19" s="4" customFormat="1">
      <c r="A24" s="14"/>
      <c r="B24" s="25" t="s">
        <v>530</v>
      </c>
      <c r="C24" s="9"/>
      <c r="D24" s="286">
        <v>68278</v>
      </c>
      <c r="E24" s="9"/>
      <c r="F24" s="10" t="s">
        <v>531</v>
      </c>
      <c r="G24" s="225"/>
      <c r="H24" s="92" t="s">
        <v>574</v>
      </c>
      <c r="I24" s="225"/>
      <c r="J24" s="260" t="s">
        <v>576</v>
      </c>
      <c r="K24" s="225"/>
      <c r="L24" s="475" t="s">
        <v>581</v>
      </c>
      <c r="M24" s="225"/>
      <c r="N24" s="39"/>
      <c r="O24" s="225"/>
      <c r="P24" s="39"/>
      <c r="Q24" s="225"/>
      <c r="R24" s="39"/>
      <c r="S24" s="225"/>
    </row>
    <row r="25" spans="1:19" s="4" customFormat="1">
      <c r="A25" s="14"/>
      <c r="B25" s="25" t="str">
        <f>LEFT(B24,SEARCH(",",B24))&amp;" value"</f>
        <v>Diamonds (7102), value</v>
      </c>
      <c r="C25" s="9"/>
      <c r="D25" s="10" t="s">
        <v>582</v>
      </c>
      <c r="E25" s="9"/>
      <c r="F25" s="10" t="s">
        <v>534</v>
      </c>
      <c r="G25" s="225"/>
      <c r="H25" s="92" t="s">
        <v>574</v>
      </c>
      <c r="I25" s="225"/>
      <c r="J25" s="284" t="s">
        <v>580</v>
      </c>
      <c r="K25" s="225"/>
      <c r="L25" s="471"/>
      <c r="M25" s="225"/>
      <c r="N25" s="39"/>
      <c r="O25" s="225"/>
      <c r="P25" s="39"/>
      <c r="Q25" s="225"/>
      <c r="R25" s="39"/>
      <c r="S25" s="225"/>
    </row>
    <row r="26" spans="1:19" s="4" customFormat="1">
      <c r="A26" s="14"/>
      <c r="B26" s="25" t="s">
        <v>535</v>
      </c>
      <c r="C26" s="9"/>
      <c r="D26" s="286">
        <v>1943367</v>
      </c>
      <c r="E26" s="9"/>
      <c r="F26" s="10" t="s">
        <v>528</v>
      </c>
      <c r="G26" s="225"/>
      <c r="H26" s="92" t="s">
        <v>574</v>
      </c>
      <c r="I26" s="225"/>
      <c r="J26" s="260" t="s">
        <v>576</v>
      </c>
      <c r="K26" s="225"/>
      <c r="L26" s="475" t="s">
        <v>583</v>
      </c>
      <c r="M26" s="225"/>
      <c r="N26" s="39"/>
      <c r="O26" s="225"/>
      <c r="P26" s="39"/>
      <c r="Q26" s="225"/>
      <c r="R26" s="39"/>
      <c r="S26" s="225"/>
    </row>
    <row r="27" spans="1:19" s="4" customFormat="1">
      <c r="A27" s="14"/>
      <c r="B27" s="25" t="str">
        <f>LEFT(B26,SEARCH(",",B26))&amp;" value"</f>
        <v>Bauxite (2833), value</v>
      </c>
      <c r="C27" s="9"/>
      <c r="D27" s="10" t="s">
        <v>584</v>
      </c>
      <c r="E27" s="9"/>
      <c r="F27" s="10" t="s">
        <v>538</v>
      </c>
      <c r="G27" s="225"/>
      <c r="H27" s="92" t="s">
        <v>574</v>
      </c>
      <c r="I27" s="225"/>
      <c r="J27" s="284" t="s">
        <v>580</v>
      </c>
      <c r="K27" s="225"/>
      <c r="L27" s="471"/>
      <c r="M27" s="225"/>
      <c r="N27" s="39"/>
      <c r="O27" s="225"/>
      <c r="P27" s="39"/>
      <c r="Q27" s="225"/>
      <c r="R27" s="39"/>
      <c r="S27" s="225"/>
    </row>
    <row r="28" spans="1:19" s="4" customFormat="1">
      <c r="A28" s="14"/>
      <c r="B28" s="25" t="s">
        <v>585</v>
      </c>
      <c r="C28" s="9"/>
      <c r="D28" s="286">
        <v>305065</v>
      </c>
      <c r="E28" s="9"/>
      <c r="F28" s="10" t="s">
        <v>528</v>
      </c>
      <c r="G28" s="225"/>
      <c r="H28" s="92" t="s">
        <v>574</v>
      </c>
      <c r="I28" s="225"/>
      <c r="J28" s="260" t="s">
        <v>576</v>
      </c>
      <c r="K28" s="225"/>
      <c r="L28" s="405"/>
      <c r="M28" s="225"/>
      <c r="N28" s="39"/>
      <c r="O28" s="225"/>
      <c r="P28" s="39"/>
      <c r="Q28" s="225"/>
      <c r="R28" s="39"/>
      <c r="S28" s="225"/>
    </row>
    <row r="29" spans="1:19" s="4" customFormat="1">
      <c r="A29" s="14"/>
      <c r="B29" s="25" t="str">
        <f>LEFT(B28,SEARCH(",",B28))&amp;" value"</f>
        <v>Sand  (2505), value</v>
      </c>
      <c r="C29" s="9"/>
      <c r="D29" s="10" t="s">
        <v>586</v>
      </c>
      <c r="E29" s="9"/>
      <c r="F29" s="10"/>
      <c r="G29" s="225"/>
      <c r="H29" s="92" t="s">
        <v>574</v>
      </c>
      <c r="I29" s="225"/>
      <c r="J29" s="284" t="s">
        <v>580</v>
      </c>
      <c r="K29" s="225"/>
      <c r="L29" s="405"/>
      <c r="M29" s="225"/>
      <c r="N29" s="39"/>
      <c r="O29" s="225"/>
      <c r="P29" s="39"/>
      <c r="Q29" s="225"/>
      <c r="R29" s="39"/>
      <c r="S29" s="225"/>
    </row>
    <row r="30" spans="1:19" s="4" customFormat="1" ht="75">
      <c r="A30" s="14"/>
      <c r="B30" s="25" t="s">
        <v>587</v>
      </c>
      <c r="C30" s="9"/>
      <c r="D30" s="286">
        <v>127160</v>
      </c>
      <c r="E30" s="9"/>
      <c r="F30" s="10" t="s">
        <v>549</v>
      </c>
      <c r="G30" s="225"/>
      <c r="H30" s="92" t="s">
        <v>588</v>
      </c>
      <c r="I30" s="225"/>
      <c r="J30" s="284" t="s">
        <v>589</v>
      </c>
      <c r="K30" s="225"/>
      <c r="L30" s="405"/>
      <c r="M30" s="225"/>
      <c r="N30" s="39"/>
      <c r="O30" s="225"/>
      <c r="P30" s="39"/>
      <c r="Q30" s="225"/>
      <c r="R30" s="39"/>
      <c r="S30" s="225"/>
    </row>
    <row r="31" spans="1:19" s="4" customFormat="1">
      <c r="A31" s="14"/>
      <c r="B31" s="25" t="str">
        <f>LEFT(B30,SEARCH(",",B30))&amp;" value"</f>
        <v>Timber and Plywood, value</v>
      </c>
      <c r="C31" s="9"/>
      <c r="D31" s="10" t="s">
        <v>590</v>
      </c>
      <c r="E31" s="9"/>
      <c r="F31" s="10"/>
      <c r="G31" s="225"/>
      <c r="H31" s="92" t="s">
        <v>588</v>
      </c>
      <c r="I31" s="225"/>
      <c r="J31" s="284" t="s">
        <v>580</v>
      </c>
      <c r="K31" s="225"/>
      <c r="L31" s="405"/>
      <c r="M31" s="225"/>
      <c r="N31" s="39"/>
      <c r="O31" s="225"/>
      <c r="P31" s="39"/>
      <c r="Q31" s="225"/>
      <c r="R31" s="39"/>
      <c r="S31" s="225"/>
    </row>
    <row r="32" spans="1:19" s="4" customFormat="1" ht="75">
      <c r="A32" s="14"/>
      <c r="B32" s="25" t="s">
        <v>591</v>
      </c>
      <c r="C32" s="9"/>
      <c r="D32" s="286">
        <v>25782</v>
      </c>
      <c r="E32" s="9"/>
      <c r="F32" s="10" t="s">
        <v>549</v>
      </c>
      <c r="G32" s="225"/>
      <c r="H32" s="92" t="s">
        <v>588</v>
      </c>
      <c r="I32" s="225"/>
      <c r="J32" s="284" t="s">
        <v>589</v>
      </c>
      <c r="K32" s="225"/>
      <c r="L32" s="405"/>
      <c r="M32" s="225"/>
      <c r="N32" s="39"/>
      <c r="O32" s="225"/>
      <c r="P32" s="39"/>
      <c r="Q32" s="225"/>
      <c r="R32" s="39"/>
      <c r="S32" s="225"/>
    </row>
    <row r="33" spans="1:19" s="4" customFormat="1" ht="30">
      <c r="A33" s="14"/>
      <c r="B33" s="25" t="str">
        <f>LEFT(B32,SEARCH(",",B32))&amp;" value"</f>
        <v>Other (than Plywood) Value added, value</v>
      </c>
      <c r="C33" s="9"/>
      <c r="D33" s="10" t="s">
        <v>592</v>
      </c>
      <c r="E33" s="9"/>
      <c r="F33" s="10"/>
      <c r="G33" s="225"/>
      <c r="H33" s="92" t="s">
        <v>588</v>
      </c>
      <c r="I33" s="225"/>
      <c r="J33" s="284" t="s">
        <v>580</v>
      </c>
      <c r="K33" s="225"/>
      <c r="L33" s="405"/>
      <c r="M33" s="225"/>
      <c r="N33" s="39"/>
      <c r="O33" s="225"/>
      <c r="P33" s="39"/>
      <c r="Q33" s="225"/>
      <c r="R33" s="39"/>
      <c r="S33" s="225"/>
    </row>
    <row r="34" spans="1:19" s="4" customFormat="1" ht="75">
      <c r="A34" s="14"/>
      <c r="B34" s="25" t="s">
        <v>593</v>
      </c>
      <c r="C34" s="9"/>
      <c r="D34" s="286">
        <v>5493</v>
      </c>
      <c r="E34" s="9"/>
      <c r="F34" s="10" t="s">
        <v>549</v>
      </c>
      <c r="G34" s="225"/>
      <c r="H34" s="92" t="s">
        <v>588</v>
      </c>
      <c r="I34" s="225"/>
      <c r="J34" s="284" t="s">
        <v>589</v>
      </c>
      <c r="K34" s="225"/>
      <c r="L34" s="405"/>
      <c r="M34" s="225"/>
      <c r="N34" s="39"/>
      <c r="O34" s="225"/>
      <c r="P34" s="39"/>
      <c r="Q34" s="225"/>
      <c r="R34" s="39"/>
      <c r="S34" s="225"/>
    </row>
    <row r="35" spans="1:19" s="4" customFormat="1">
      <c r="A35" s="14"/>
      <c r="B35" s="25" t="str">
        <f>LEFT(B34,SEARCH(",",B34))&amp;" value"</f>
        <v>Fuelwood, value</v>
      </c>
      <c r="C35" s="72"/>
      <c r="D35" s="10" t="s">
        <v>594</v>
      </c>
      <c r="E35" s="72"/>
      <c r="F35" s="10"/>
      <c r="G35" s="225"/>
      <c r="H35" s="92" t="s">
        <v>588</v>
      </c>
      <c r="I35" s="225"/>
      <c r="J35" s="284" t="s">
        <v>580</v>
      </c>
      <c r="K35" s="225"/>
      <c r="L35" s="405"/>
      <c r="M35" s="225"/>
      <c r="N35" s="39"/>
      <c r="O35" s="225"/>
      <c r="P35" s="39"/>
      <c r="Q35" s="225"/>
      <c r="R35" s="39"/>
      <c r="S35" s="225"/>
    </row>
    <row r="36" spans="1:19" s="4" customFormat="1" ht="75">
      <c r="A36" s="14"/>
      <c r="B36" s="25" t="s">
        <v>595</v>
      </c>
      <c r="C36" s="9"/>
      <c r="D36" s="286">
        <v>14605</v>
      </c>
      <c r="E36" s="9"/>
      <c r="F36" s="10" t="s">
        <v>556</v>
      </c>
      <c r="G36" s="225"/>
      <c r="H36" s="92" t="s">
        <v>588</v>
      </c>
      <c r="I36" s="225"/>
      <c r="J36" s="284" t="s">
        <v>589</v>
      </c>
      <c r="K36" s="225"/>
      <c r="L36" s="405"/>
      <c r="M36" s="225"/>
      <c r="N36" s="39"/>
      <c r="O36" s="225"/>
      <c r="P36" s="39"/>
      <c r="Q36" s="225"/>
      <c r="R36" s="39"/>
      <c r="S36" s="225"/>
    </row>
    <row r="37" spans="1:19" s="4" customFormat="1">
      <c r="A37" s="14"/>
      <c r="B37" s="25" t="str">
        <f>LEFT(B36,SEARCH(",",B36))&amp;" value"</f>
        <v>Other products, value</v>
      </c>
      <c r="C37" s="72"/>
      <c r="D37" s="10" t="s">
        <v>596</v>
      </c>
      <c r="E37" s="72"/>
      <c r="F37" s="10"/>
      <c r="G37" s="225"/>
      <c r="H37" s="92" t="s">
        <v>588</v>
      </c>
      <c r="I37" s="225"/>
      <c r="J37" s="284" t="s">
        <v>580</v>
      </c>
      <c r="K37" s="225"/>
      <c r="L37" s="405"/>
      <c r="M37" s="225"/>
      <c r="N37" s="39"/>
      <c r="O37" s="225"/>
      <c r="P37" s="39"/>
      <c r="Q37" s="225"/>
      <c r="R37" s="39"/>
      <c r="S37" s="225"/>
    </row>
    <row r="38" spans="1:19" s="4" customFormat="1">
      <c r="A38" s="288"/>
      <c r="B38" s="291" t="s">
        <v>558</v>
      </c>
      <c r="D38" s="286">
        <v>24549</v>
      </c>
      <c r="F38" s="10" t="s">
        <v>559</v>
      </c>
      <c r="G38" s="225"/>
      <c r="H38" s="292" t="s">
        <v>597</v>
      </c>
      <c r="I38" s="225"/>
      <c r="J38" s="260" t="s">
        <v>598</v>
      </c>
      <c r="K38" s="225"/>
      <c r="L38" s="405"/>
      <c r="M38" s="225"/>
      <c r="N38" s="39"/>
      <c r="O38" s="225"/>
      <c r="P38" s="39"/>
      <c r="Q38" s="225"/>
      <c r="R38" s="39"/>
      <c r="S38" s="225"/>
    </row>
    <row r="39" spans="1:19" s="4" customFormat="1">
      <c r="A39" s="293"/>
      <c r="B39" s="26" t="s">
        <v>599</v>
      </c>
      <c r="C39" s="289"/>
      <c r="D39" s="12" t="s">
        <v>600</v>
      </c>
      <c r="E39" s="289"/>
      <c r="F39" s="290" t="s">
        <v>559</v>
      </c>
      <c r="G39" s="256"/>
      <c r="H39" s="294" t="s">
        <v>597</v>
      </c>
      <c r="I39" s="256"/>
      <c r="J39" s="295" t="s">
        <v>598</v>
      </c>
      <c r="K39" s="225"/>
      <c r="L39" s="406"/>
      <c r="M39" s="225"/>
      <c r="N39" s="39"/>
      <c r="O39" s="225"/>
      <c r="P39" s="39"/>
      <c r="Q39" s="225"/>
      <c r="R39" s="39"/>
      <c r="S39" s="225"/>
    </row>
  </sheetData>
  <mergeCells count="4">
    <mergeCell ref="J10:J11"/>
    <mergeCell ref="L16:L17"/>
    <mergeCell ref="L24:L25"/>
    <mergeCell ref="L26:L27"/>
  </mergeCells>
  <hyperlinks>
    <hyperlink ref="B9" r:id="rId1" xr:uid="{00000000-0004-0000-0A00-000000000000}"/>
    <hyperlink ref="F10" r:id="rId2" xr:uid="{00000000-0004-0000-0A00-000001000000}"/>
  </hyperlinks>
  <pageMargins left="0.7" right="0.7" top="0.75" bottom="0.75" header="0.3" footer="0.3"/>
  <pageSetup paperSize="8" orientation="landscape" horizontalDpi="1200" verticalDpi="1200"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20"/>
  <sheetViews>
    <sheetView topLeftCell="F1" zoomScaleNormal="100" zoomScalePageLayoutView="115" workbookViewId="0">
      <selection activeCell="L1" sqref="L1:N1048576"/>
    </sheetView>
  </sheetViews>
  <sheetFormatPr defaultColWidth="10.5" defaultRowHeight="15.95"/>
  <cols>
    <col min="1" max="1" width="15.5" style="225" customWidth="1"/>
    <col min="2" max="2" width="55.875" style="225" customWidth="1"/>
    <col min="3" max="3" width="3" style="225" customWidth="1"/>
    <col min="4" max="4" width="18" style="225" customWidth="1"/>
    <col min="5" max="5" width="3" style="225" customWidth="1"/>
    <col min="6" max="6" width="15.875" style="225" bestFit="1" customWidth="1"/>
    <col min="7" max="7" width="3" style="225" customWidth="1"/>
    <col min="8" max="8" width="31.375" style="225" customWidth="1"/>
    <col min="9" max="9" width="3" style="225" customWidth="1"/>
    <col min="10" max="10" width="39.5" style="225" customWidth="1"/>
    <col min="11" max="11" width="3" style="225" customWidth="1"/>
    <col min="12" max="12" width="74" style="380" customWidth="1"/>
    <col min="13" max="13" width="3" style="407" customWidth="1"/>
    <col min="14" max="14" width="39.5" style="380"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601</v>
      </c>
    </row>
    <row r="3" spans="1:19" s="43" customFormat="1" ht="327.95">
      <c r="A3" s="352" t="s">
        <v>602</v>
      </c>
      <c r="B3" s="296" t="s">
        <v>603</v>
      </c>
      <c r="D3" s="371" t="s">
        <v>198</v>
      </c>
      <c r="F3" s="61"/>
      <c r="H3" s="61"/>
      <c r="J3" s="52"/>
      <c r="L3" s="385" t="s">
        <v>604</v>
      </c>
      <c r="M3" s="408"/>
      <c r="N3" s="385"/>
      <c r="P3" s="42"/>
      <c r="R3" s="42"/>
    </row>
    <row r="4" spans="1:19" s="41" customFormat="1" ht="18">
      <c r="A4" s="59"/>
      <c r="B4" s="50"/>
      <c r="D4" s="50"/>
      <c r="F4" s="50"/>
      <c r="H4" s="50"/>
      <c r="J4" s="51"/>
      <c r="L4" s="409"/>
      <c r="M4" s="410"/>
      <c r="N4" s="411"/>
    </row>
    <row r="5" spans="1:19" s="56" customFormat="1" ht="74.25" customHeight="1">
      <c r="A5" s="54"/>
      <c r="B5" s="55" t="s">
        <v>129</v>
      </c>
      <c r="D5" s="86" t="s">
        <v>130</v>
      </c>
      <c r="E5" s="48"/>
      <c r="F5" s="86" t="s">
        <v>131</v>
      </c>
      <c r="G5" s="48"/>
      <c r="H5" s="86" t="s">
        <v>132</v>
      </c>
      <c r="J5" s="49" t="s">
        <v>133</v>
      </c>
      <c r="K5" s="48"/>
      <c r="L5" s="412" t="s">
        <v>134</v>
      </c>
      <c r="M5" s="413"/>
      <c r="N5" s="412" t="s">
        <v>135</v>
      </c>
      <c r="O5" s="48"/>
      <c r="P5" s="49" t="s">
        <v>136</v>
      </c>
      <c r="Q5" s="48"/>
      <c r="R5" s="49" t="s">
        <v>137</v>
      </c>
    </row>
    <row r="6" spans="1:19" s="41" customFormat="1" ht="18">
      <c r="A6" s="59"/>
      <c r="B6" s="50"/>
      <c r="D6" s="50"/>
      <c r="F6" s="50"/>
      <c r="H6" s="50"/>
      <c r="J6" s="51"/>
      <c r="L6" s="409"/>
      <c r="M6" s="410"/>
      <c r="N6" s="409"/>
      <c r="P6" s="51"/>
      <c r="R6" s="51"/>
    </row>
    <row r="7" spans="1:19" s="9" customFormat="1" ht="128.25" customHeight="1">
      <c r="A7" s="14"/>
      <c r="B7" s="23" t="s">
        <v>605</v>
      </c>
      <c r="D7" s="10" t="s">
        <v>208</v>
      </c>
      <c r="F7" s="92" t="s">
        <v>117</v>
      </c>
      <c r="G7" s="41"/>
      <c r="H7" s="92" t="s">
        <v>606</v>
      </c>
      <c r="I7" s="41"/>
      <c r="J7" s="274" t="s">
        <v>607</v>
      </c>
      <c r="K7" s="41"/>
      <c r="L7" s="414" t="s">
        <v>608</v>
      </c>
      <c r="M7" s="408"/>
      <c r="N7" s="385" t="s">
        <v>609</v>
      </c>
      <c r="O7" s="43"/>
      <c r="P7" s="42"/>
      <c r="Q7" s="43"/>
      <c r="R7" s="42"/>
      <c r="S7" s="41"/>
    </row>
    <row r="8" spans="1:19" s="9" customFormat="1" ht="45" customHeight="1">
      <c r="A8" s="14"/>
      <c r="B8" s="57" t="s">
        <v>610</v>
      </c>
      <c r="D8" s="10" t="s">
        <v>208</v>
      </c>
      <c r="F8" s="92" t="s">
        <v>158</v>
      </c>
      <c r="G8" s="43"/>
      <c r="H8" s="92" t="s">
        <v>611</v>
      </c>
      <c r="I8" s="43"/>
      <c r="J8" s="274" t="s">
        <v>612</v>
      </c>
      <c r="K8" s="43"/>
      <c r="L8" s="385" t="s">
        <v>613</v>
      </c>
      <c r="M8" s="408"/>
      <c r="N8" s="385" t="s">
        <v>614</v>
      </c>
      <c r="O8" s="43"/>
      <c r="P8" s="42"/>
      <c r="Q8" s="43"/>
      <c r="R8" s="42"/>
      <c r="S8" s="43"/>
    </row>
    <row r="9" spans="1:19" s="9" customFormat="1" ht="409.6">
      <c r="A9" s="14"/>
      <c r="B9" s="57" t="s">
        <v>615</v>
      </c>
      <c r="D9" s="10" t="s">
        <v>208</v>
      </c>
      <c r="F9" s="92" t="s">
        <v>158</v>
      </c>
      <c r="G9" s="43"/>
      <c r="H9" s="92" t="s">
        <v>616</v>
      </c>
      <c r="I9" s="43"/>
      <c r="J9" s="274" t="s">
        <v>617</v>
      </c>
      <c r="K9" s="43"/>
      <c r="L9" s="385" t="s">
        <v>618</v>
      </c>
      <c r="M9" s="408"/>
      <c r="N9" s="385" t="s">
        <v>619</v>
      </c>
      <c r="O9" s="43"/>
      <c r="P9" s="42"/>
      <c r="Q9" s="43"/>
      <c r="R9" s="42"/>
      <c r="S9" s="43"/>
    </row>
    <row r="10" spans="1:19" s="9" customFormat="1" ht="45" customHeight="1">
      <c r="A10" s="14"/>
      <c r="B10" s="57" t="s">
        <v>620</v>
      </c>
      <c r="D10" s="10" t="s">
        <v>208</v>
      </c>
      <c r="F10" s="92" t="s">
        <v>158</v>
      </c>
      <c r="G10" s="43"/>
      <c r="H10" s="92" t="s">
        <v>611</v>
      </c>
      <c r="I10" s="43"/>
      <c r="J10" s="274" t="s">
        <v>621</v>
      </c>
      <c r="K10" s="43"/>
      <c r="L10" s="385" t="s">
        <v>622</v>
      </c>
      <c r="M10" s="408"/>
      <c r="N10" s="385"/>
      <c r="O10" s="43"/>
      <c r="P10" s="42"/>
      <c r="Q10" s="43"/>
      <c r="R10" s="42"/>
      <c r="S10" s="43"/>
    </row>
    <row r="11" spans="1:19" s="9" customFormat="1" ht="135">
      <c r="A11" s="14"/>
      <c r="B11" s="57" t="s">
        <v>623</v>
      </c>
      <c r="D11" s="10" t="s">
        <v>208</v>
      </c>
      <c r="F11" s="92" t="s">
        <v>158</v>
      </c>
      <c r="G11" s="43"/>
      <c r="H11" s="92" t="s">
        <v>611</v>
      </c>
      <c r="I11" s="43"/>
      <c r="J11" s="274" t="s">
        <v>624</v>
      </c>
      <c r="K11" s="43"/>
      <c r="L11" s="385" t="s">
        <v>625</v>
      </c>
      <c r="M11" s="408"/>
      <c r="N11" s="385" t="s">
        <v>626</v>
      </c>
      <c r="O11" s="43"/>
      <c r="P11" s="42"/>
      <c r="Q11" s="43"/>
      <c r="R11" s="42"/>
      <c r="S11" s="43"/>
    </row>
    <row r="12" spans="1:19" s="9" customFormat="1" ht="45" customHeight="1">
      <c r="A12" s="14"/>
      <c r="B12" s="57" t="s">
        <v>627</v>
      </c>
      <c r="D12" s="10" t="s">
        <v>208</v>
      </c>
      <c r="F12" s="92" t="s">
        <v>158</v>
      </c>
      <c r="G12" s="43"/>
      <c r="H12" s="92" t="s">
        <v>628</v>
      </c>
      <c r="I12" s="43"/>
      <c r="J12" s="259" t="s">
        <v>629</v>
      </c>
      <c r="K12" s="43"/>
      <c r="L12" s="385" t="s">
        <v>630</v>
      </c>
      <c r="M12" s="408"/>
      <c r="N12" s="385"/>
      <c r="O12" s="43"/>
      <c r="P12" s="42"/>
      <c r="Q12" s="43"/>
      <c r="R12" s="42"/>
      <c r="S12" s="43"/>
    </row>
    <row r="13" spans="1:19" s="9" customFormat="1" ht="105">
      <c r="A13" s="14"/>
      <c r="B13" s="57" t="s">
        <v>631</v>
      </c>
      <c r="D13" s="10" t="s">
        <v>208</v>
      </c>
      <c r="F13" s="92" t="s">
        <v>158</v>
      </c>
      <c r="G13" s="43"/>
      <c r="H13" s="92" t="s">
        <v>632</v>
      </c>
      <c r="I13" s="43"/>
      <c r="J13" s="274" t="s">
        <v>633</v>
      </c>
      <c r="K13" s="43"/>
      <c r="L13" s="385" t="s">
        <v>634</v>
      </c>
      <c r="M13" s="408"/>
      <c r="N13" s="385" t="s">
        <v>635</v>
      </c>
      <c r="O13" s="43"/>
      <c r="P13" s="42"/>
      <c r="Q13" s="43"/>
      <c r="R13" s="42"/>
      <c r="S13" s="43"/>
    </row>
    <row r="14" spans="1:19" s="9" customFormat="1" ht="90">
      <c r="A14" s="14"/>
      <c r="B14" s="57" t="s">
        <v>636</v>
      </c>
      <c r="D14" s="10" t="s">
        <v>208</v>
      </c>
      <c r="F14" s="92" t="s">
        <v>158</v>
      </c>
      <c r="G14" s="43"/>
      <c r="H14" s="92" t="s">
        <v>637</v>
      </c>
      <c r="I14" s="43"/>
      <c r="J14" s="274" t="s">
        <v>638</v>
      </c>
      <c r="K14" s="43"/>
      <c r="L14" s="385" t="s">
        <v>639</v>
      </c>
      <c r="M14" s="408"/>
      <c r="N14" s="385"/>
      <c r="O14" s="43"/>
      <c r="P14" s="42"/>
      <c r="Q14" s="43"/>
      <c r="R14" s="42"/>
      <c r="S14" s="43"/>
    </row>
    <row r="15" spans="1:19" s="9" customFormat="1" ht="135">
      <c r="A15" s="14"/>
      <c r="B15" s="57" t="s">
        <v>640</v>
      </c>
      <c r="D15" s="10" t="s">
        <v>208</v>
      </c>
      <c r="F15" s="92" t="s">
        <v>158</v>
      </c>
      <c r="G15" s="43"/>
      <c r="H15" s="92" t="s">
        <v>641</v>
      </c>
      <c r="I15" s="43"/>
      <c r="J15" s="274" t="s">
        <v>642</v>
      </c>
      <c r="K15" s="43"/>
      <c r="L15" s="386" t="s">
        <v>643</v>
      </c>
      <c r="M15" s="408"/>
      <c r="N15" s="385" t="s">
        <v>644</v>
      </c>
      <c r="O15" s="43"/>
      <c r="P15" s="42"/>
      <c r="Q15" s="43"/>
      <c r="R15" s="42"/>
      <c r="S15" s="43"/>
    </row>
    <row r="16" spans="1:19" s="9" customFormat="1" ht="240">
      <c r="A16" s="14"/>
      <c r="B16" s="57" t="s">
        <v>645</v>
      </c>
      <c r="D16" s="10" t="s">
        <v>208</v>
      </c>
      <c r="F16" s="92" t="s">
        <v>158</v>
      </c>
      <c r="G16" s="43"/>
      <c r="H16" s="92" t="s">
        <v>646</v>
      </c>
      <c r="I16" s="43"/>
      <c r="J16" s="274" t="s">
        <v>647</v>
      </c>
      <c r="K16" s="43"/>
      <c r="L16" s="414" t="s">
        <v>648</v>
      </c>
      <c r="M16" s="408"/>
      <c r="N16" s="385" t="s">
        <v>609</v>
      </c>
      <c r="O16" s="43"/>
      <c r="P16" s="42"/>
      <c r="Q16" s="43"/>
      <c r="R16" s="42"/>
      <c r="S16" s="43"/>
    </row>
    <row r="17" spans="1:19" s="9" customFormat="1" ht="225">
      <c r="A17" s="14"/>
      <c r="B17" s="57" t="s">
        <v>649</v>
      </c>
      <c r="D17" s="10" t="s">
        <v>208</v>
      </c>
      <c r="F17" s="92" t="s">
        <v>158</v>
      </c>
      <c r="G17" s="43"/>
      <c r="H17" s="92" t="s">
        <v>650</v>
      </c>
      <c r="I17" s="43"/>
      <c r="J17" s="274" t="s">
        <v>651</v>
      </c>
      <c r="K17" s="43"/>
      <c r="L17" s="386" t="s">
        <v>652</v>
      </c>
      <c r="M17" s="408"/>
      <c r="N17" s="385" t="s">
        <v>653</v>
      </c>
      <c r="O17" s="43"/>
      <c r="P17" s="42"/>
      <c r="Q17" s="43"/>
      <c r="R17" s="42"/>
      <c r="S17" s="43"/>
    </row>
    <row r="18" spans="1:19" s="9" customFormat="1" ht="105">
      <c r="A18" s="14"/>
      <c r="B18" s="57" t="s">
        <v>654</v>
      </c>
      <c r="D18" s="308">
        <v>0.66800000000000004</v>
      </c>
      <c r="F18" s="92" t="s">
        <v>158</v>
      </c>
      <c r="G18" s="43"/>
      <c r="H18" s="92" t="s">
        <v>655</v>
      </c>
      <c r="I18" s="43"/>
      <c r="J18" s="274" t="s">
        <v>656</v>
      </c>
      <c r="K18" s="43"/>
      <c r="L18" s="386" t="s">
        <v>657</v>
      </c>
      <c r="M18" s="408"/>
      <c r="N18" s="385" t="s">
        <v>658</v>
      </c>
      <c r="O18" s="43"/>
      <c r="P18" s="42"/>
      <c r="Q18" s="43"/>
      <c r="R18" s="42"/>
      <c r="S18" s="41"/>
    </row>
    <row r="19" spans="1:19" s="9" customFormat="1" ht="90">
      <c r="A19" s="14"/>
      <c r="B19" s="57" t="s">
        <v>659</v>
      </c>
      <c r="D19" s="10" t="s">
        <v>208</v>
      </c>
      <c r="F19" s="92" t="s">
        <v>158</v>
      </c>
      <c r="G19" s="43"/>
      <c r="H19" s="92" t="s">
        <v>660</v>
      </c>
      <c r="I19" s="43"/>
      <c r="J19" s="274" t="s">
        <v>661</v>
      </c>
      <c r="K19" s="43"/>
      <c r="L19" s="415" t="s">
        <v>662</v>
      </c>
      <c r="M19" s="408"/>
      <c r="N19" s="416" t="s">
        <v>663</v>
      </c>
      <c r="O19" s="43"/>
      <c r="P19" s="42"/>
      <c r="Q19" s="43"/>
      <c r="R19" s="42"/>
      <c r="S19" s="43"/>
    </row>
    <row r="20" spans="1:19" s="227" customFormat="1">
      <c r="A20" s="226"/>
      <c r="L20" s="395"/>
      <c r="M20" s="417"/>
      <c r="N20" s="395"/>
    </row>
  </sheetData>
  <pageMargins left="0.7" right="0.7" top="0.75" bottom="0.75" header="0.3" footer="0.3"/>
  <pageSetup paperSize="8" orientation="landscape" horizontalDpi="1200" verticalDpi="12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N192"/>
  <sheetViews>
    <sheetView showGridLines="0" zoomScaleNormal="100" workbookViewId="0">
      <selection activeCell="B7" sqref="B7:J7"/>
    </sheetView>
  </sheetViews>
  <sheetFormatPr defaultColWidth="4" defaultRowHeight="24" customHeight="1"/>
  <cols>
    <col min="1" max="1" width="4" style="4"/>
    <col min="2" max="2" width="48.5" style="4" customWidth="1"/>
    <col min="3" max="3" width="44.5" style="4" customWidth="1"/>
    <col min="4" max="4" width="38.875" style="4" customWidth="1"/>
    <col min="5" max="5" width="23" style="4" customWidth="1"/>
    <col min="6" max="6" width="28" style="4" customWidth="1"/>
    <col min="7" max="10" width="26.5" style="4" customWidth="1"/>
    <col min="11" max="11" width="4" style="4" customWidth="1"/>
    <col min="12" max="13" width="4" style="4"/>
    <col min="14" max="14" width="9.5" style="4" bestFit="1" customWidth="1"/>
    <col min="15" max="33" width="4" style="4"/>
    <col min="34" max="34" width="12" style="4" bestFit="1" customWidth="1"/>
    <col min="35" max="16384" width="4" style="4"/>
  </cols>
  <sheetData>
    <row r="1" spans="2:12" ht="14.1"/>
    <row r="2" spans="2:12" ht="14.1">
      <c r="B2" s="436" t="s">
        <v>664</v>
      </c>
      <c r="C2" s="436"/>
      <c r="D2" s="436"/>
      <c r="E2" s="436"/>
      <c r="F2" s="436"/>
      <c r="G2" s="436"/>
      <c r="H2" s="436"/>
      <c r="I2" s="436"/>
      <c r="J2" s="436"/>
    </row>
    <row r="3" spans="2:12" ht="23.1">
      <c r="B3" s="437" t="s">
        <v>35</v>
      </c>
      <c r="C3" s="437"/>
      <c r="D3" s="437"/>
      <c r="E3" s="437"/>
      <c r="F3" s="437"/>
      <c r="G3" s="437"/>
      <c r="H3" s="437"/>
      <c r="I3" s="437"/>
      <c r="J3" s="437"/>
    </row>
    <row r="4" spans="2:12" ht="14.1">
      <c r="B4" s="439" t="s">
        <v>665</v>
      </c>
      <c r="C4" s="439"/>
      <c r="D4" s="439"/>
      <c r="E4" s="439"/>
      <c r="F4" s="439"/>
      <c r="G4" s="439"/>
      <c r="H4" s="439"/>
      <c r="I4" s="439"/>
      <c r="J4" s="439"/>
    </row>
    <row r="5" spans="2:12" ht="14.1">
      <c r="B5" s="439" t="s">
        <v>666</v>
      </c>
      <c r="C5" s="439"/>
      <c r="D5" s="439"/>
      <c r="E5" s="439"/>
      <c r="F5" s="439"/>
      <c r="G5" s="439"/>
      <c r="H5" s="439"/>
      <c r="I5" s="439"/>
      <c r="J5" s="439"/>
    </row>
    <row r="6" spans="2:12" ht="14.1">
      <c r="B6" s="439" t="s">
        <v>667</v>
      </c>
      <c r="C6" s="439"/>
      <c r="D6" s="439"/>
      <c r="E6" s="439"/>
      <c r="F6" s="439"/>
      <c r="G6" s="439"/>
      <c r="H6" s="439"/>
      <c r="I6" s="439"/>
      <c r="J6" s="439"/>
    </row>
    <row r="7" spans="2:12" ht="15.75" customHeight="1">
      <c r="B7" s="439" t="s">
        <v>668</v>
      </c>
      <c r="C7" s="439"/>
      <c r="D7" s="439"/>
      <c r="E7" s="439"/>
      <c r="F7" s="439"/>
      <c r="G7" s="439"/>
      <c r="H7" s="439"/>
      <c r="I7" s="439"/>
      <c r="J7" s="439"/>
    </row>
    <row r="8" spans="2:12" ht="14.1">
      <c r="B8" s="477" t="s">
        <v>669</v>
      </c>
      <c r="C8" s="477"/>
      <c r="D8" s="477"/>
      <c r="E8" s="477"/>
      <c r="F8" s="477"/>
      <c r="G8" s="477"/>
      <c r="H8" s="477"/>
      <c r="I8" s="477"/>
      <c r="J8" s="477"/>
    </row>
    <row r="9" spans="2:12" ht="14.1"/>
    <row r="10" spans="2:12" ht="23.1">
      <c r="B10" s="478" t="s">
        <v>670</v>
      </c>
      <c r="C10" s="478"/>
      <c r="D10" s="478"/>
      <c r="E10" s="478"/>
      <c r="F10" s="478"/>
      <c r="G10" s="478"/>
      <c r="H10" s="478"/>
      <c r="I10" s="478"/>
      <c r="J10" s="478"/>
    </row>
    <row r="11" spans="2:12" s="324" customFormat="1" ht="25.5" customHeight="1">
      <c r="B11" s="479" t="s">
        <v>671</v>
      </c>
      <c r="C11" s="479"/>
      <c r="D11" s="479"/>
      <c r="E11" s="479"/>
      <c r="F11" s="479"/>
      <c r="G11" s="479"/>
      <c r="H11" s="479"/>
      <c r="I11" s="479"/>
      <c r="J11" s="479"/>
    </row>
    <row r="12" spans="2:12" s="297" customFormat="1" ht="14.1">
      <c r="B12" s="480"/>
      <c r="C12" s="480"/>
      <c r="D12" s="480"/>
      <c r="E12" s="480"/>
      <c r="F12" s="480"/>
      <c r="G12" s="480"/>
      <c r="H12" s="480"/>
      <c r="I12" s="480"/>
      <c r="J12" s="480"/>
    </row>
    <row r="13" spans="2:12" s="297" customFormat="1" ht="18">
      <c r="B13" s="476" t="s">
        <v>672</v>
      </c>
      <c r="C13" s="476"/>
      <c r="D13" s="476"/>
      <c r="E13" s="476"/>
      <c r="F13" s="476"/>
      <c r="G13" s="476"/>
      <c r="H13" s="476"/>
      <c r="I13" s="476"/>
      <c r="J13" s="476"/>
    </row>
    <row r="14" spans="2:12" s="297" customFormat="1" ht="14.1">
      <c r="B14" s="325" t="s">
        <v>673</v>
      </c>
      <c r="C14" s="325" t="s">
        <v>674</v>
      </c>
      <c r="D14" s="4" t="s">
        <v>675</v>
      </c>
      <c r="E14" s="4" t="s">
        <v>676</v>
      </c>
      <c r="F14" s="326"/>
      <c r="G14" s="327"/>
    </row>
    <row r="15" spans="2:12" s="297" customFormat="1" ht="14.1">
      <c r="B15" s="4" t="s">
        <v>677</v>
      </c>
      <c r="C15" s="4" t="s">
        <v>678</v>
      </c>
      <c r="D15" s="4" t="s">
        <v>679</v>
      </c>
      <c r="E15" s="328">
        <v>3515590411</v>
      </c>
      <c r="F15" s="327"/>
      <c r="G15" s="327"/>
    </row>
    <row r="16" spans="2:12" s="297" customFormat="1" ht="14.1">
      <c r="B16" s="297" t="s">
        <v>680</v>
      </c>
      <c r="C16" s="4" t="s">
        <v>678</v>
      </c>
      <c r="D16" s="4" t="s">
        <v>681</v>
      </c>
      <c r="E16" s="328">
        <v>1855963249</v>
      </c>
      <c r="F16" s="327"/>
      <c r="G16" s="4"/>
      <c r="J16" s="326"/>
      <c r="K16" s="326"/>
      <c r="L16" s="326"/>
    </row>
    <row r="17" spans="2:12" s="297" customFormat="1" ht="14.1">
      <c r="B17" s="297" t="s">
        <v>682</v>
      </c>
      <c r="C17" s="4" t="s">
        <v>683</v>
      </c>
      <c r="D17" s="4" t="s">
        <v>684</v>
      </c>
      <c r="E17" s="328">
        <v>4542934862</v>
      </c>
      <c r="F17" s="327"/>
      <c r="G17" s="4"/>
      <c r="J17" s="327"/>
      <c r="K17" s="327"/>
      <c r="L17" s="327"/>
    </row>
    <row r="18" spans="2:12" s="297" customFormat="1" ht="14.1">
      <c r="B18" s="297" t="s">
        <v>685</v>
      </c>
      <c r="C18" s="4" t="s">
        <v>678</v>
      </c>
      <c r="D18" s="4" t="s">
        <v>686</v>
      </c>
      <c r="E18" s="328">
        <v>69432946</v>
      </c>
      <c r="J18" s="327"/>
      <c r="K18" s="327"/>
      <c r="L18" s="327"/>
    </row>
    <row r="19" spans="2:12" s="297" customFormat="1" ht="14.1">
      <c r="B19" s="297" t="s">
        <v>687</v>
      </c>
      <c r="C19" s="4" t="s">
        <v>678</v>
      </c>
      <c r="D19" s="4" t="s">
        <v>688</v>
      </c>
      <c r="E19" s="328">
        <v>4277842911</v>
      </c>
      <c r="J19" s="327"/>
      <c r="K19" s="327"/>
      <c r="L19" s="327"/>
    </row>
    <row r="20" spans="2:12" s="297" customFormat="1" ht="14.1">
      <c r="B20" s="297" t="s">
        <v>689</v>
      </c>
      <c r="C20" s="4" t="s">
        <v>683</v>
      </c>
      <c r="D20" s="4" t="s">
        <v>690</v>
      </c>
      <c r="E20" s="94">
        <v>0</v>
      </c>
      <c r="J20" s="327"/>
      <c r="K20" s="327"/>
      <c r="L20" s="327"/>
    </row>
    <row r="21" spans="2:12" s="297" customFormat="1" ht="14.1">
      <c r="B21" s="297" t="s">
        <v>691</v>
      </c>
      <c r="C21" s="297" t="s">
        <v>678</v>
      </c>
      <c r="D21" s="4" t="s">
        <v>692</v>
      </c>
      <c r="E21" s="94">
        <v>0</v>
      </c>
      <c r="J21" s="327"/>
      <c r="K21" s="327"/>
      <c r="L21" s="327"/>
    </row>
    <row r="22" spans="2:12" s="297" customFormat="1" ht="14.1">
      <c r="C22" s="4"/>
      <c r="D22" s="94"/>
    </row>
    <row r="23" spans="2:12" s="297" customFormat="1" ht="18">
      <c r="B23" s="476" t="s">
        <v>693</v>
      </c>
      <c r="C23" s="476"/>
      <c r="D23" s="476"/>
      <c r="E23" s="476"/>
      <c r="F23" s="476"/>
      <c r="G23" s="476"/>
      <c r="H23" s="476"/>
      <c r="I23" s="476"/>
      <c r="J23" s="476"/>
    </row>
    <row r="24" spans="2:12" s="297" customFormat="1" ht="14.1">
      <c r="B24" s="481" t="s">
        <v>694</v>
      </c>
      <c r="C24" s="482"/>
      <c r="D24" s="483"/>
      <c r="E24" s="326"/>
    </row>
    <row r="25" spans="2:12" s="297" customFormat="1" ht="14.1">
      <c r="B25" s="329"/>
      <c r="C25" s="95"/>
      <c r="D25" s="330"/>
    </row>
    <row r="26" spans="2:12" s="297" customFormat="1" ht="14.1"/>
    <row r="27" spans="2:12" s="297" customFormat="1" ht="14.1">
      <c r="B27" s="325" t="s">
        <v>695</v>
      </c>
      <c r="C27" s="325" t="s">
        <v>696</v>
      </c>
      <c r="D27" s="4" t="s">
        <v>697</v>
      </c>
      <c r="E27" s="4" t="s">
        <v>698</v>
      </c>
      <c r="F27" s="4" t="s">
        <v>699</v>
      </c>
      <c r="G27" s="4" t="s">
        <v>700</v>
      </c>
      <c r="H27" s="4" t="s">
        <v>701</v>
      </c>
      <c r="I27" s="4" t="s">
        <v>702</v>
      </c>
    </row>
    <row r="28" spans="2:12" s="297" customFormat="1" ht="14.1">
      <c r="B28" s="4" t="s">
        <v>703</v>
      </c>
      <c r="C28" s="4" t="s">
        <v>704</v>
      </c>
      <c r="D28" s="4" t="s">
        <v>703</v>
      </c>
      <c r="E28" s="4" t="s">
        <v>705</v>
      </c>
      <c r="F28" s="4" t="s">
        <v>706</v>
      </c>
      <c r="G28" s="96"/>
      <c r="H28" s="96"/>
      <c r="I28" s="94">
        <v>2940988289</v>
      </c>
    </row>
    <row r="29" spans="2:12" s="297" customFormat="1" ht="14.1">
      <c r="B29" s="4" t="s">
        <v>707</v>
      </c>
      <c r="C29" s="4" t="s">
        <v>704</v>
      </c>
      <c r="D29" s="4" t="s">
        <v>707</v>
      </c>
      <c r="E29" s="4" t="s">
        <v>705</v>
      </c>
      <c r="F29" s="297" t="s">
        <v>706</v>
      </c>
      <c r="G29" s="96"/>
      <c r="H29" s="96"/>
      <c r="I29" s="94">
        <v>1552558658</v>
      </c>
    </row>
    <row r="30" spans="2:12" s="297" customFormat="1" ht="14.1">
      <c r="B30" s="297" t="s">
        <v>708</v>
      </c>
      <c r="C30" s="297" t="s">
        <v>704</v>
      </c>
      <c r="D30" s="4" t="s">
        <v>708</v>
      </c>
      <c r="E30" s="4" t="s">
        <v>705</v>
      </c>
      <c r="F30" s="297" t="s">
        <v>709</v>
      </c>
      <c r="G30" s="96"/>
      <c r="H30" s="96"/>
      <c r="I30" s="94">
        <v>0</v>
      </c>
    </row>
    <row r="31" spans="2:12" s="297" customFormat="1" ht="14.1">
      <c r="B31" s="297" t="s">
        <v>710</v>
      </c>
      <c r="C31" s="297" t="s">
        <v>704</v>
      </c>
      <c r="D31" s="4" t="s">
        <v>710</v>
      </c>
      <c r="E31" s="4" t="s">
        <v>705</v>
      </c>
      <c r="F31" s="297" t="s">
        <v>711</v>
      </c>
      <c r="G31" s="96"/>
      <c r="H31" s="96"/>
      <c r="I31" s="94">
        <v>68418266</v>
      </c>
    </row>
    <row r="32" spans="2:12" s="297" customFormat="1" ht="14.1">
      <c r="B32" s="297" t="s">
        <v>712</v>
      </c>
      <c r="C32" s="297" t="s">
        <v>704</v>
      </c>
      <c r="D32" s="4" t="s">
        <v>712</v>
      </c>
      <c r="E32" s="4" t="s">
        <v>705</v>
      </c>
      <c r="F32" s="297" t="s">
        <v>706</v>
      </c>
      <c r="G32" s="96"/>
      <c r="H32" s="96"/>
      <c r="I32" s="94">
        <v>84710810</v>
      </c>
    </row>
    <row r="33" spans="2:9" s="297" customFormat="1" ht="14.1">
      <c r="B33" s="297" t="s">
        <v>713</v>
      </c>
      <c r="C33" s="297" t="s">
        <v>704</v>
      </c>
      <c r="D33" s="4" t="s">
        <v>713</v>
      </c>
      <c r="E33" s="4" t="s">
        <v>705</v>
      </c>
      <c r="F33" s="297" t="s">
        <v>706</v>
      </c>
      <c r="G33" s="96"/>
      <c r="H33" s="96"/>
      <c r="I33" s="94">
        <v>73051078</v>
      </c>
    </row>
    <row r="34" spans="2:9" s="297" customFormat="1" ht="14.1">
      <c r="B34" s="297" t="s">
        <v>714</v>
      </c>
      <c r="C34" s="297" t="s">
        <v>704</v>
      </c>
      <c r="D34" s="4" t="s">
        <v>714</v>
      </c>
      <c r="E34" s="4" t="s">
        <v>705</v>
      </c>
      <c r="F34" s="297" t="s">
        <v>706</v>
      </c>
      <c r="G34" s="96"/>
      <c r="H34" s="96"/>
      <c r="I34" s="94">
        <v>0</v>
      </c>
    </row>
    <row r="35" spans="2:9" s="297" customFormat="1" ht="14.1">
      <c r="B35" s="297" t="s">
        <v>715</v>
      </c>
      <c r="C35" s="297" t="s">
        <v>704</v>
      </c>
      <c r="D35" s="4" t="s">
        <v>715</v>
      </c>
      <c r="E35" s="4" t="s">
        <v>705</v>
      </c>
      <c r="F35" s="297" t="s">
        <v>716</v>
      </c>
      <c r="G35" s="96"/>
      <c r="H35" s="96"/>
      <c r="I35" s="94">
        <v>173472</v>
      </c>
    </row>
    <row r="36" spans="2:9" s="297" customFormat="1" ht="14.1">
      <c r="B36" s="297" t="s">
        <v>717</v>
      </c>
      <c r="C36" s="297" t="s">
        <v>704</v>
      </c>
      <c r="D36" s="4" t="s">
        <v>717</v>
      </c>
      <c r="E36" s="4" t="s">
        <v>705</v>
      </c>
      <c r="F36" s="297" t="s">
        <v>709</v>
      </c>
      <c r="G36" s="96"/>
      <c r="H36" s="96"/>
      <c r="I36" s="94">
        <v>13386299</v>
      </c>
    </row>
    <row r="37" spans="2:9" s="297" customFormat="1" ht="14.1">
      <c r="B37" s="297" t="s">
        <v>718</v>
      </c>
      <c r="C37" s="297" t="s">
        <v>704</v>
      </c>
      <c r="D37" s="4" t="s">
        <v>718</v>
      </c>
      <c r="E37" s="4" t="s">
        <v>705</v>
      </c>
      <c r="F37" s="297" t="s">
        <v>709</v>
      </c>
      <c r="G37" s="96"/>
      <c r="H37" s="96"/>
      <c r="I37" s="94">
        <v>114569332</v>
      </c>
    </row>
    <row r="38" spans="2:9" s="297" customFormat="1" ht="14.1">
      <c r="B38" s="297" t="s">
        <v>719</v>
      </c>
      <c r="C38" s="297" t="s">
        <v>704</v>
      </c>
      <c r="D38" s="4" t="s">
        <v>719</v>
      </c>
      <c r="E38" s="4" t="s">
        <v>705</v>
      </c>
      <c r="F38" s="297" t="s">
        <v>706</v>
      </c>
      <c r="G38" s="96"/>
      <c r="H38" s="96"/>
      <c r="I38" s="94">
        <v>15000</v>
      </c>
    </row>
    <row r="39" spans="2:9" s="297" customFormat="1" ht="14.1">
      <c r="B39" s="297" t="s">
        <v>720</v>
      </c>
      <c r="C39" s="297" t="s">
        <v>704</v>
      </c>
      <c r="D39" s="4" t="s">
        <v>720</v>
      </c>
      <c r="E39" s="4" t="s">
        <v>705</v>
      </c>
      <c r="F39" s="297" t="s">
        <v>706</v>
      </c>
      <c r="G39" s="96"/>
      <c r="H39" s="96"/>
      <c r="I39" s="94">
        <v>0</v>
      </c>
    </row>
    <row r="40" spans="2:9" s="297" customFormat="1" ht="14.1">
      <c r="B40" s="297" t="s">
        <v>721</v>
      </c>
      <c r="C40" s="297" t="s">
        <v>704</v>
      </c>
      <c r="D40" s="4" t="s">
        <v>721</v>
      </c>
      <c r="E40" s="4" t="s">
        <v>705</v>
      </c>
      <c r="F40" s="297" t="s">
        <v>709</v>
      </c>
      <c r="G40" s="96"/>
      <c r="H40" s="96"/>
      <c r="I40" s="94">
        <v>30543339</v>
      </c>
    </row>
    <row r="41" spans="2:9" s="297" customFormat="1" ht="14.1">
      <c r="B41" s="297" t="s">
        <v>722</v>
      </c>
      <c r="C41" s="297" t="s">
        <v>704</v>
      </c>
      <c r="D41" s="4" t="s">
        <v>722</v>
      </c>
      <c r="E41" s="4" t="s">
        <v>705</v>
      </c>
      <c r="F41" s="297" t="s">
        <v>709</v>
      </c>
      <c r="G41" s="96"/>
      <c r="H41" s="96"/>
      <c r="I41" s="94">
        <v>17079505</v>
      </c>
    </row>
    <row r="42" spans="2:9" s="297" customFormat="1" ht="14.1">
      <c r="B42" s="297" t="s">
        <v>723</v>
      </c>
      <c r="C42" s="297" t="s">
        <v>704</v>
      </c>
      <c r="D42" s="4" t="s">
        <v>723</v>
      </c>
      <c r="E42" s="4" t="s">
        <v>705</v>
      </c>
      <c r="F42" s="297" t="s">
        <v>724</v>
      </c>
      <c r="G42" s="96"/>
      <c r="H42" s="96"/>
      <c r="I42" s="94">
        <v>18242301</v>
      </c>
    </row>
    <row r="43" spans="2:9" s="297" customFormat="1" ht="14.1">
      <c r="B43" s="297" t="s">
        <v>725</v>
      </c>
      <c r="C43" s="297" t="s">
        <v>704</v>
      </c>
      <c r="D43" s="4" t="s">
        <v>725</v>
      </c>
      <c r="E43" s="4" t="s">
        <v>705</v>
      </c>
      <c r="F43" s="297" t="s">
        <v>709</v>
      </c>
      <c r="G43" s="96"/>
      <c r="H43" s="96"/>
      <c r="I43" s="94">
        <v>62651228</v>
      </c>
    </row>
    <row r="44" spans="2:9" s="297" customFormat="1" ht="14.1">
      <c r="B44" s="297" t="s">
        <v>726</v>
      </c>
      <c r="C44" s="297" t="s">
        <v>704</v>
      </c>
      <c r="D44" s="4" t="s">
        <v>726</v>
      </c>
      <c r="E44" s="4" t="s">
        <v>705</v>
      </c>
      <c r="F44" s="297" t="s">
        <v>706</v>
      </c>
      <c r="G44" s="96"/>
      <c r="H44" s="96"/>
      <c r="I44" s="94">
        <v>17087288</v>
      </c>
    </row>
    <row r="45" spans="2:9" s="297" customFormat="1" ht="14.1">
      <c r="B45" s="297" t="s">
        <v>727</v>
      </c>
      <c r="C45" s="297" t="s">
        <v>704</v>
      </c>
      <c r="D45" s="4" t="s">
        <v>727</v>
      </c>
      <c r="E45" s="4" t="s">
        <v>705</v>
      </c>
      <c r="F45" s="297" t="s">
        <v>706</v>
      </c>
      <c r="G45" s="96"/>
      <c r="H45" s="96"/>
      <c r="I45" s="94">
        <v>0</v>
      </c>
    </row>
    <row r="46" spans="2:9" s="297" customFormat="1" ht="14.1">
      <c r="B46" s="297" t="s">
        <v>728</v>
      </c>
      <c r="C46" s="297" t="s">
        <v>704</v>
      </c>
      <c r="D46" s="4" t="s">
        <v>728</v>
      </c>
      <c r="E46" s="4" t="s">
        <v>705</v>
      </c>
      <c r="F46" s="297" t="s">
        <v>706</v>
      </c>
      <c r="G46" s="96"/>
      <c r="H46" s="96"/>
      <c r="I46" s="94">
        <v>0</v>
      </c>
    </row>
    <row r="47" spans="2:9" s="297" customFormat="1" ht="14.1">
      <c r="B47" s="297" t="s">
        <v>729</v>
      </c>
      <c r="C47" s="297" t="s">
        <v>704</v>
      </c>
      <c r="D47" s="4" t="s">
        <v>729</v>
      </c>
      <c r="E47" s="4" t="s">
        <v>705</v>
      </c>
      <c r="F47" s="297" t="s">
        <v>730</v>
      </c>
      <c r="G47" s="96"/>
      <c r="H47" s="96"/>
      <c r="I47" s="94">
        <v>5783569</v>
      </c>
    </row>
    <row r="48" spans="2:9" s="297" customFormat="1" ht="14.1">
      <c r="B48" s="297" t="s">
        <v>731</v>
      </c>
      <c r="C48" s="297" t="s">
        <v>704</v>
      </c>
      <c r="D48" s="4" t="s">
        <v>731</v>
      </c>
      <c r="E48" s="4" t="s">
        <v>705</v>
      </c>
      <c r="F48" s="297" t="s">
        <v>706</v>
      </c>
      <c r="G48" s="96"/>
      <c r="H48" s="96"/>
      <c r="I48" s="94">
        <v>0</v>
      </c>
    </row>
    <row r="49" spans="2:9" s="297" customFormat="1" ht="14.1">
      <c r="B49" s="297" t="s">
        <v>732</v>
      </c>
      <c r="C49" s="297" t="s">
        <v>704</v>
      </c>
      <c r="D49" s="4" t="s">
        <v>732</v>
      </c>
      <c r="E49" s="4" t="s">
        <v>705</v>
      </c>
      <c r="F49" s="297" t="s">
        <v>706</v>
      </c>
      <c r="G49" s="96"/>
      <c r="H49" s="96"/>
      <c r="I49" s="94">
        <v>40000</v>
      </c>
    </row>
    <row r="50" spans="2:9" s="297" customFormat="1" ht="14.1">
      <c r="B50" s="297" t="s">
        <v>733</v>
      </c>
      <c r="C50" s="297" t="s">
        <v>704</v>
      </c>
      <c r="D50" s="4" t="s">
        <v>733</v>
      </c>
      <c r="E50" s="4" t="s">
        <v>705</v>
      </c>
      <c r="F50" s="297" t="s">
        <v>716</v>
      </c>
      <c r="G50" s="96"/>
      <c r="H50" s="96"/>
      <c r="I50" s="94">
        <v>3205360</v>
      </c>
    </row>
    <row r="51" spans="2:9" s="297" customFormat="1" ht="14.1">
      <c r="B51" s="297" t="s">
        <v>734</v>
      </c>
      <c r="C51" s="297" t="s">
        <v>704</v>
      </c>
      <c r="D51" s="4" t="s">
        <v>734</v>
      </c>
      <c r="E51" s="4" t="s">
        <v>705</v>
      </c>
      <c r="F51" s="297" t="s">
        <v>716</v>
      </c>
      <c r="G51" s="96"/>
      <c r="H51" s="96"/>
      <c r="I51" s="94">
        <v>23041279</v>
      </c>
    </row>
    <row r="52" spans="2:9" s="297" customFormat="1" ht="14.1">
      <c r="B52" s="297" t="s">
        <v>735</v>
      </c>
      <c r="C52" s="297" t="s">
        <v>704</v>
      </c>
      <c r="D52" s="4" t="s">
        <v>735</v>
      </c>
      <c r="E52" s="4" t="s">
        <v>705</v>
      </c>
      <c r="F52" s="297" t="s">
        <v>736</v>
      </c>
      <c r="G52" s="96"/>
      <c r="H52" s="96"/>
      <c r="I52" s="94">
        <v>13508206</v>
      </c>
    </row>
    <row r="53" spans="2:9" s="297" customFormat="1" ht="14.1">
      <c r="B53" s="297" t="s">
        <v>737</v>
      </c>
      <c r="C53" s="297" t="s">
        <v>704</v>
      </c>
      <c r="D53" s="4" t="s">
        <v>737</v>
      </c>
      <c r="E53" s="4" t="s">
        <v>705</v>
      </c>
      <c r="F53" s="297" t="s">
        <v>738</v>
      </c>
      <c r="G53" s="96"/>
      <c r="H53" s="96"/>
      <c r="I53" s="94">
        <v>17336869</v>
      </c>
    </row>
    <row r="54" spans="2:9" s="297" customFormat="1" ht="14.1">
      <c r="B54" s="297" t="s">
        <v>739</v>
      </c>
      <c r="C54" s="297" t="s">
        <v>704</v>
      </c>
      <c r="D54" s="4" t="s">
        <v>739</v>
      </c>
      <c r="E54" s="4" t="s">
        <v>705</v>
      </c>
      <c r="F54" s="297" t="s">
        <v>740</v>
      </c>
      <c r="G54" s="96"/>
      <c r="H54" s="96"/>
      <c r="I54" s="94">
        <v>4874872</v>
      </c>
    </row>
    <row r="55" spans="2:9" s="297" customFormat="1" ht="14.1">
      <c r="B55" s="297" t="s">
        <v>741</v>
      </c>
      <c r="C55" s="297" t="s">
        <v>704</v>
      </c>
      <c r="D55" s="4" t="s">
        <v>741</v>
      </c>
      <c r="E55" s="4" t="s">
        <v>705</v>
      </c>
      <c r="F55" s="297" t="s">
        <v>742</v>
      </c>
      <c r="G55" s="96"/>
      <c r="H55" s="96"/>
      <c r="I55" s="94">
        <v>11447337</v>
      </c>
    </row>
    <row r="56" spans="2:9" s="297" customFormat="1" ht="14.1">
      <c r="B56" s="297" t="s">
        <v>743</v>
      </c>
      <c r="C56" s="297" t="s">
        <v>704</v>
      </c>
      <c r="D56" s="4" t="s">
        <v>743</v>
      </c>
      <c r="E56" s="4" t="s">
        <v>705</v>
      </c>
      <c r="F56" s="297" t="s">
        <v>706</v>
      </c>
      <c r="G56" s="96"/>
      <c r="H56" s="96"/>
      <c r="I56" s="94">
        <v>4000</v>
      </c>
    </row>
    <row r="57" spans="2:9" s="297" customFormat="1" ht="14.1">
      <c r="B57" s="297" t="s">
        <v>744</v>
      </c>
      <c r="C57" s="297" t="s">
        <v>704</v>
      </c>
      <c r="D57" s="4" t="s">
        <v>744</v>
      </c>
      <c r="E57" s="4" t="s">
        <v>705</v>
      </c>
      <c r="F57" s="297" t="s">
        <v>706</v>
      </c>
      <c r="G57" s="96"/>
      <c r="H57" s="96"/>
      <c r="I57" s="94">
        <v>0</v>
      </c>
    </row>
    <row r="58" spans="2:9" s="297" customFormat="1" ht="14.1">
      <c r="B58" s="297" t="s">
        <v>745</v>
      </c>
      <c r="C58" s="297" t="s">
        <v>704</v>
      </c>
      <c r="D58" s="4" t="s">
        <v>745</v>
      </c>
      <c r="E58" s="4" t="s">
        <v>705</v>
      </c>
      <c r="F58" s="297" t="s">
        <v>706</v>
      </c>
      <c r="G58" s="96"/>
      <c r="H58" s="96"/>
      <c r="I58" s="94">
        <v>0</v>
      </c>
    </row>
    <row r="59" spans="2:9" s="297" customFormat="1" ht="14.1">
      <c r="B59" s="297" t="s">
        <v>746</v>
      </c>
      <c r="C59" s="297" t="s">
        <v>704</v>
      </c>
      <c r="D59" s="4" t="s">
        <v>746</v>
      </c>
      <c r="E59" s="4" t="s">
        <v>705</v>
      </c>
      <c r="F59" s="297" t="s">
        <v>706</v>
      </c>
      <c r="G59" s="96"/>
      <c r="H59" s="96"/>
      <c r="I59" s="94">
        <v>5169040</v>
      </c>
    </row>
    <row r="60" spans="2:9" s="297" customFormat="1" ht="14.1">
      <c r="B60" s="297" t="s">
        <v>747</v>
      </c>
      <c r="C60" s="297" t="s">
        <v>704</v>
      </c>
      <c r="D60" s="4" t="s">
        <v>747</v>
      </c>
      <c r="E60" s="4" t="s">
        <v>705</v>
      </c>
      <c r="F60" s="297" t="s">
        <v>706</v>
      </c>
      <c r="G60" s="96"/>
      <c r="H60" s="96"/>
      <c r="I60" s="94">
        <v>9000</v>
      </c>
    </row>
    <row r="61" spans="2:9" s="297" customFormat="1" ht="14.1">
      <c r="B61" s="297" t="s">
        <v>748</v>
      </c>
      <c r="C61" s="297" t="s">
        <v>704</v>
      </c>
      <c r="D61" s="4" t="s">
        <v>748</v>
      </c>
      <c r="E61" s="4" t="s">
        <v>705</v>
      </c>
      <c r="F61" s="297" t="s">
        <v>706</v>
      </c>
      <c r="G61" s="96"/>
      <c r="H61" s="96"/>
      <c r="I61" s="94">
        <v>30215121</v>
      </c>
    </row>
    <row r="62" spans="2:9" s="297" customFormat="1" ht="14.1">
      <c r="B62" s="297" t="s">
        <v>749</v>
      </c>
      <c r="C62" s="297" t="s">
        <v>704</v>
      </c>
      <c r="D62" s="4" t="s">
        <v>749</v>
      </c>
      <c r="E62" s="4" t="s">
        <v>705</v>
      </c>
      <c r="F62" s="297" t="s">
        <v>709</v>
      </c>
      <c r="G62" s="96"/>
      <c r="H62" s="96"/>
      <c r="I62" s="94">
        <v>0</v>
      </c>
    </row>
    <row r="63" spans="2:9" s="297" customFormat="1" ht="14.1">
      <c r="B63" s="297" t="s">
        <v>750</v>
      </c>
      <c r="C63" s="297" t="s">
        <v>704</v>
      </c>
      <c r="D63" s="4" t="s">
        <v>750</v>
      </c>
      <c r="E63" s="4" t="s">
        <v>705</v>
      </c>
      <c r="F63" s="297" t="s">
        <v>706</v>
      </c>
      <c r="G63" s="96"/>
      <c r="H63" s="96"/>
      <c r="I63" s="94">
        <v>0</v>
      </c>
    </row>
    <row r="64" spans="2:9" s="297" customFormat="1" ht="14.1">
      <c r="B64" s="297" t="s">
        <v>751</v>
      </c>
      <c r="C64" s="297" t="s">
        <v>704</v>
      </c>
      <c r="D64" s="4" t="s">
        <v>751</v>
      </c>
      <c r="E64" s="4" t="s">
        <v>705</v>
      </c>
      <c r="F64" s="297" t="s">
        <v>752</v>
      </c>
      <c r="G64" s="96"/>
      <c r="H64" s="96"/>
      <c r="I64" s="94">
        <v>647339</v>
      </c>
    </row>
    <row r="65" spans="2:9" s="297" customFormat="1" ht="14.1">
      <c r="B65" s="297" t="s">
        <v>753</v>
      </c>
      <c r="C65" s="297" t="s">
        <v>704</v>
      </c>
      <c r="D65" s="4" t="s">
        <v>753</v>
      </c>
      <c r="E65" s="4" t="s">
        <v>705</v>
      </c>
      <c r="F65" s="297" t="s">
        <v>754</v>
      </c>
      <c r="G65" s="96"/>
      <c r="H65" s="96"/>
      <c r="I65" s="94">
        <v>3032825</v>
      </c>
    </row>
    <row r="66" spans="2:9" s="297" customFormat="1" ht="14.1">
      <c r="B66" s="297" t="s">
        <v>755</v>
      </c>
      <c r="C66" s="297" t="s">
        <v>704</v>
      </c>
      <c r="D66" s="4" t="s">
        <v>755</v>
      </c>
      <c r="E66" s="4" t="s">
        <v>705</v>
      </c>
      <c r="F66" s="297" t="s">
        <v>756</v>
      </c>
      <c r="G66" s="96"/>
      <c r="H66" s="96"/>
      <c r="I66" s="94">
        <v>0</v>
      </c>
    </row>
    <row r="67" spans="2:9" s="297" customFormat="1" ht="14.1">
      <c r="B67" s="297" t="s">
        <v>757</v>
      </c>
      <c r="C67" s="297" t="s">
        <v>704</v>
      </c>
      <c r="D67" s="4" t="s">
        <v>757</v>
      </c>
      <c r="E67" s="4" t="s">
        <v>705</v>
      </c>
      <c r="F67" s="297" t="s">
        <v>754</v>
      </c>
      <c r="G67" s="96"/>
      <c r="H67" s="96"/>
      <c r="I67" s="94">
        <v>2273225</v>
      </c>
    </row>
    <row r="68" spans="2:9" s="297" customFormat="1" ht="14.1">
      <c r="B68" s="297" t="s">
        <v>758</v>
      </c>
      <c r="C68" s="297" t="s">
        <v>704</v>
      </c>
      <c r="D68" s="4" t="s">
        <v>758</v>
      </c>
      <c r="E68" s="4" t="s">
        <v>705</v>
      </c>
      <c r="F68" s="297" t="s">
        <v>709</v>
      </c>
      <c r="G68" s="96"/>
      <c r="H68" s="96"/>
      <c r="I68" s="94">
        <v>29661494</v>
      </c>
    </row>
    <row r="69" spans="2:9" s="297" customFormat="1" ht="14.1">
      <c r="B69" s="297" t="s">
        <v>759</v>
      </c>
      <c r="C69" s="297" t="s">
        <v>704</v>
      </c>
      <c r="D69" s="4" t="s">
        <v>759</v>
      </c>
      <c r="E69" s="4" t="s">
        <v>705</v>
      </c>
      <c r="F69" s="297" t="s">
        <v>706</v>
      </c>
      <c r="G69" s="96"/>
      <c r="H69" s="96"/>
      <c r="I69" s="94">
        <v>500600</v>
      </c>
    </row>
    <row r="70" spans="2:9" s="297" customFormat="1" ht="14.1">
      <c r="B70" s="297" t="s">
        <v>760</v>
      </c>
      <c r="C70" s="297" t="s">
        <v>704</v>
      </c>
      <c r="D70" s="4" t="s">
        <v>760</v>
      </c>
      <c r="E70" s="4" t="s">
        <v>705</v>
      </c>
      <c r="F70" s="297" t="s">
        <v>706</v>
      </c>
      <c r="G70" s="96"/>
      <c r="H70" s="96"/>
      <c r="I70" s="94">
        <v>1517206238</v>
      </c>
    </row>
    <row r="71" spans="2:9" s="297" customFormat="1" ht="14.1">
      <c r="B71" s="297" t="s">
        <v>761</v>
      </c>
      <c r="C71" s="297" t="s">
        <v>704</v>
      </c>
      <c r="D71" s="4" t="s">
        <v>761</v>
      </c>
      <c r="E71" s="4" t="s">
        <v>705</v>
      </c>
      <c r="F71" s="297" t="s">
        <v>706</v>
      </c>
      <c r="G71" s="96"/>
      <c r="H71" s="96"/>
      <c r="I71" s="94">
        <v>1498799684</v>
      </c>
    </row>
    <row r="72" spans="2:9" s="297" customFormat="1" ht="14.1">
      <c r="B72" s="297" t="s">
        <v>762</v>
      </c>
      <c r="C72" s="297" t="s">
        <v>704</v>
      </c>
      <c r="D72" s="4" t="s">
        <v>762</v>
      </c>
      <c r="E72" s="4" t="s">
        <v>705</v>
      </c>
      <c r="F72" s="297" t="s">
        <v>706</v>
      </c>
      <c r="G72" s="96"/>
      <c r="H72" s="96"/>
      <c r="I72" s="94">
        <v>192103069</v>
      </c>
    </row>
    <row r="73" spans="2:9" s="297" customFormat="1" ht="14.1">
      <c r="B73" s="297" t="s">
        <v>763</v>
      </c>
      <c r="C73" s="297" t="s">
        <v>704</v>
      </c>
      <c r="D73" s="4" t="s">
        <v>763</v>
      </c>
      <c r="E73" s="4" t="s">
        <v>705</v>
      </c>
      <c r="F73" s="297" t="s">
        <v>706</v>
      </c>
      <c r="G73" s="96"/>
      <c r="H73" s="96"/>
      <c r="I73" s="94">
        <v>99638153</v>
      </c>
    </row>
    <row r="74" spans="2:9" s="297" customFormat="1" ht="14.1">
      <c r="B74" s="297" t="s">
        <v>764</v>
      </c>
      <c r="C74" s="297" t="s">
        <v>704</v>
      </c>
      <c r="D74" s="4" t="s">
        <v>764</v>
      </c>
      <c r="E74" s="4" t="s">
        <v>705</v>
      </c>
      <c r="F74" s="297" t="s">
        <v>706</v>
      </c>
      <c r="G74" s="96"/>
      <c r="H74" s="96"/>
      <c r="I74" s="94">
        <v>156181833</v>
      </c>
    </row>
    <row r="75" spans="2:9" s="297" customFormat="1" ht="14.1">
      <c r="B75" s="297" t="s">
        <v>765</v>
      </c>
      <c r="C75" s="297" t="s">
        <v>704</v>
      </c>
      <c r="D75" s="4" t="s">
        <v>765</v>
      </c>
      <c r="E75" s="4" t="s">
        <v>766</v>
      </c>
      <c r="F75" s="297" t="s">
        <v>767</v>
      </c>
      <c r="G75" s="96" t="s">
        <v>768</v>
      </c>
      <c r="H75" s="96"/>
      <c r="I75" s="94">
        <v>94321463</v>
      </c>
    </row>
    <row r="76" spans="2:9" s="297" customFormat="1" ht="14.1">
      <c r="B76" s="297" t="s">
        <v>769</v>
      </c>
      <c r="C76" s="297" t="s">
        <v>704</v>
      </c>
      <c r="D76" s="4" t="s">
        <v>769</v>
      </c>
      <c r="E76" s="4" t="s">
        <v>766</v>
      </c>
      <c r="F76" s="297" t="s">
        <v>767</v>
      </c>
      <c r="G76" s="96"/>
      <c r="H76" s="96" t="s">
        <v>770</v>
      </c>
      <c r="I76" s="94">
        <v>50598570</v>
      </c>
    </row>
    <row r="77" spans="2:9" s="297" customFormat="1" ht="14.1">
      <c r="B77" s="297" t="s">
        <v>771</v>
      </c>
      <c r="C77" s="297" t="s">
        <v>704</v>
      </c>
      <c r="D77" s="4" t="s">
        <v>771</v>
      </c>
      <c r="E77" s="4" t="s">
        <v>766</v>
      </c>
      <c r="F77" s="297" t="s">
        <v>767</v>
      </c>
      <c r="G77" s="96"/>
      <c r="H77" s="96"/>
      <c r="I77" s="94">
        <v>12570841</v>
      </c>
    </row>
    <row r="78" spans="2:9" s="297" customFormat="1" ht="14.1">
      <c r="B78" s="297" t="s">
        <v>772</v>
      </c>
      <c r="C78" s="297" t="s">
        <v>704</v>
      </c>
      <c r="D78" s="4" t="s">
        <v>772</v>
      </c>
      <c r="E78" s="4" t="s">
        <v>766</v>
      </c>
      <c r="F78" s="297" t="s">
        <v>767</v>
      </c>
      <c r="G78" s="96"/>
      <c r="H78" s="96"/>
      <c r="I78" s="94">
        <v>419698</v>
      </c>
    </row>
    <row r="79" spans="2:9" s="297" customFormat="1" ht="14.1">
      <c r="B79" s="297" t="s">
        <v>773</v>
      </c>
      <c r="C79" s="297" t="s">
        <v>704</v>
      </c>
      <c r="D79" s="4" t="s">
        <v>773</v>
      </c>
      <c r="E79" s="4" t="s">
        <v>766</v>
      </c>
      <c r="F79" s="297" t="s">
        <v>767</v>
      </c>
      <c r="G79" s="96"/>
      <c r="H79" s="96"/>
      <c r="I79" s="94">
        <v>21049850</v>
      </c>
    </row>
    <row r="80" spans="2:9" s="297" customFormat="1" ht="14.1">
      <c r="B80" s="297" t="s">
        <v>774</v>
      </c>
      <c r="C80" s="297" t="s">
        <v>704</v>
      </c>
      <c r="D80" s="4" t="s">
        <v>774</v>
      </c>
      <c r="E80" s="4" t="s">
        <v>766</v>
      </c>
      <c r="F80" s="297" t="s">
        <v>767</v>
      </c>
      <c r="G80" s="96" t="s">
        <v>775</v>
      </c>
      <c r="H80" s="96"/>
      <c r="I80" s="94">
        <v>719448255</v>
      </c>
    </row>
    <row r="81" spans="2:14" s="297" customFormat="1" ht="14.1">
      <c r="B81" s="297" t="s">
        <v>776</v>
      </c>
      <c r="C81" s="297" t="s">
        <v>704</v>
      </c>
      <c r="D81" s="4" t="s">
        <v>776</v>
      </c>
      <c r="E81" s="4" t="s">
        <v>766</v>
      </c>
      <c r="F81" s="297" t="s">
        <v>767</v>
      </c>
      <c r="G81" s="96" t="s">
        <v>777</v>
      </c>
      <c r="H81" s="96"/>
      <c r="I81" s="94">
        <v>0</v>
      </c>
    </row>
    <row r="82" spans="2:14" s="297" customFormat="1" ht="14.1">
      <c r="B82" s="297" t="s">
        <v>778</v>
      </c>
      <c r="C82" s="297" t="s">
        <v>704</v>
      </c>
      <c r="D82" s="4" t="s">
        <v>778</v>
      </c>
      <c r="E82" s="4" t="s">
        <v>766</v>
      </c>
      <c r="F82" s="297" t="s">
        <v>767</v>
      </c>
      <c r="G82" s="96"/>
      <c r="H82" s="96"/>
      <c r="I82" s="94">
        <v>0</v>
      </c>
    </row>
    <row r="83" spans="2:14" s="297" customFormat="1" ht="14.1">
      <c r="B83" s="297" t="s">
        <v>779</v>
      </c>
      <c r="C83" s="297" t="s">
        <v>704</v>
      </c>
      <c r="D83" s="4" t="s">
        <v>779</v>
      </c>
      <c r="E83" s="4" t="s">
        <v>766</v>
      </c>
      <c r="F83" s="297" t="s">
        <v>767</v>
      </c>
      <c r="G83" s="96"/>
      <c r="H83" s="96"/>
      <c r="I83" s="94">
        <v>21034969</v>
      </c>
    </row>
    <row r="84" spans="2:14" s="297" customFormat="1" ht="14.1">
      <c r="B84" s="297" t="s">
        <v>780</v>
      </c>
      <c r="C84" s="297" t="s">
        <v>704</v>
      </c>
      <c r="D84" s="4" t="s">
        <v>780</v>
      </c>
      <c r="E84" s="4" t="s">
        <v>766</v>
      </c>
      <c r="F84" s="297" t="s">
        <v>767</v>
      </c>
      <c r="G84" s="96"/>
      <c r="H84" s="96"/>
      <c r="I84" s="94">
        <v>412480</v>
      </c>
    </row>
    <row r="85" spans="2:14" s="297" customFormat="1" ht="14.1">
      <c r="B85" s="297" t="s">
        <v>781</v>
      </c>
      <c r="C85" s="297" t="s">
        <v>704</v>
      </c>
      <c r="D85" s="4" t="s">
        <v>781</v>
      </c>
      <c r="E85" s="4" t="s">
        <v>766</v>
      </c>
      <c r="F85" s="297" t="s">
        <v>767</v>
      </c>
      <c r="G85" s="96"/>
      <c r="H85" s="96"/>
      <c r="I85" s="94">
        <v>0</v>
      </c>
    </row>
    <row r="86" spans="2:14" s="297" customFormat="1" ht="14.1">
      <c r="B86" s="297" t="s">
        <v>782</v>
      </c>
      <c r="C86" s="297" t="s">
        <v>704</v>
      </c>
      <c r="D86" s="4" t="s">
        <v>782</v>
      </c>
      <c r="E86" s="4" t="s">
        <v>766</v>
      </c>
      <c r="F86" s="297" t="s">
        <v>767</v>
      </c>
      <c r="G86" s="96" t="s">
        <v>768</v>
      </c>
      <c r="H86" s="96" t="s">
        <v>783</v>
      </c>
      <c r="I86" s="94">
        <v>0</v>
      </c>
    </row>
    <row r="87" spans="2:14" s="297" customFormat="1" ht="14.1">
      <c r="C87" s="4"/>
      <c r="F87" s="96"/>
      <c r="G87" s="96"/>
    </row>
    <row r="88" spans="2:14" s="297" customFormat="1" ht="18">
      <c r="B88" s="476" t="s">
        <v>784</v>
      </c>
      <c r="C88" s="476"/>
      <c r="D88" s="476"/>
      <c r="E88" s="476"/>
      <c r="F88" s="476"/>
      <c r="G88" s="476"/>
      <c r="H88" s="476"/>
      <c r="I88" s="476"/>
      <c r="J88" s="476"/>
    </row>
    <row r="89" spans="2:14" s="297" customFormat="1" ht="14.1">
      <c r="B89" s="325" t="s">
        <v>785</v>
      </c>
      <c r="C89" s="311" t="s">
        <v>786</v>
      </c>
      <c r="D89" s="311" t="s">
        <v>787</v>
      </c>
      <c r="E89" s="311" t="s">
        <v>788</v>
      </c>
      <c r="F89" s="4" t="s">
        <v>789</v>
      </c>
      <c r="G89" s="4" t="s">
        <v>790</v>
      </c>
      <c r="H89" s="4" t="s">
        <v>791</v>
      </c>
      <c r="I89" s="4" t="s">
        <v>792</v>
      </c>
      <c r="J89" s="4" t="s">
        <v>793</v>
      </c>
    </row>
    <row r="90" spans="2:14" s="297" customFormat="1" ht="14.1">
      <c r="B90" s="4" t="s">
        <v>794</v>
      </c>
      <c r="C90" s="311" t="s">
        <v>795</v>
      </c>
      <c r="D90" s="311" t="s">
        <v>703</v>
      </c>
      <c r="E90" s="311" t="s">
        <v>796</v>
      </c>
      <c r="F90" s="311" t="s">
        <v>797</v>
      </c>
      <c r="G90" s="345">
        <v>4.6370426665000002</v>
      </c>
      <c r="H90" s="297" t="s">
        <v>528</v>
      </c>
      <c r="I90" s="96">
        <v>207288017.87</v>
      </c>
      <c r="J90" s="297" t="s">
        <v>53</v>
      </c>
    </row>
    <row r="91" spans="2:14" s="297" customFormat="1" ht="14.1">
      <c r="B91" s="4" t="s">
        <v>798</v>
      </c>
      <c r="C91" s="311" t="s">
        <v>799</v>
      </c>
      <c r="D91" s="311" t="s">
        <v>707</v>
      </c>
      <c r="E91" s="311" t="s">
        <v>796</v>
      </c>
      <c r="F91" s="311" t="s">
        <v>797</v>
      </c>
      <c r="G91" s="345">
        <v>2.5708460579999999</v>
      </c>
      <c r="H91" s="297" t="s">
        <v>528</v>
      </c>
      <c r="I91" s="96">
        <v>115558049.17</v>
      </c>
      <c r="J91" s="297" t="s">
        <v>53</v>
      </c>
      <c r="N91" s="346">
        <v>2.83495E-5</v>
      </c>
    </row>
    <row r="92" spans="2:14" s="297" customFormat="1" ht="14.1">
      <c r="B92" s="4" t="s">
        <v>800</v>
      </c>
      <c r="C92" s="311" t="s">
        <v>801</v>
      </c>
      <c r="D92" s="311" t="s">
        <v>733</v>
      </c>
      <c r="E92" s="297" t="s">
        <v>802</v>
      </c>
      <c r="F92" s="311" t="s">
        <v>797</v>
      </c>
      <c r="G92" s="96">
        <v>524995</v>
      </c>
      <c r="H92" s="297" t="s">
        <v>528</v>
      </c>
      <c r="I92" s="96">
        <v>15859706349</v>
      </c>
      <c r="J92" s="297" t="s">
        <v>53</v>
      </c>
    </row>
    <row r="93" spans="2:14" s="297" customFormat="1" ht="14.1">
      <c r="B93" s="4" t="s">
        <v>803</v>
      </c>
      <c r="C93" s="311" t="s">
        <v>804</v>
      </c>
      <c r="D93" s="311" t="s">
        <v>805</v>
      </c>
      <c r="E93" s="297" t="s">
        <v>802</v>
      </c>
      <c r="F93" s="311" t="s">
        <v>797</v>
      </c>
      <c r="G93" s="96">
        <v>0</v>
      </c>
      <c r="H93" s="297" t="s">
        <v>528</v>
      </c>
      <c r="I93" s="96">
        <v>0</v>
      </c>
      <c r="J93" s="297" t="s">
        <v>53</v>
      </c>
    </row>
    <row r="94" spans="2:14" s="297" customFormat="1" ht="14.1">
      <c r="B94" s="4" t="s">
        <v>806</v>
      </c>
      <c r="C94" s="311" t="s">
        <v>807</v>
      </c>
      <c r="D94" s="311" t="s">
        <v>735</v>
      </c>
      <c r="E94" s="311" t="s">
        <v>796</v>
      </c>
      <c r="F94" s="311" t="s">
        <v>797</v>
      </c>
      <c r="G94" s="345">
        <v>4.0823279999999997E-3</v>
      </c>
      <c r="H94" s="297" t="s">
        <v>528</v>
      </c>
      <c r="I94" s="96">
        <v>37101308</v>
      </c>
      <c r="J94" s="297" t="s">
        <v>53</v>
      </c>
    </row>
    <row r="95" spans="2:14" s="297" customFormat="1" ht="14.1">
      <c r="B95" s="4" t="s">
        <v>708</v>
      </c>
      <c r="C95" s="311" t="s">
        <v>808</v>
      </c>
      <c r="D95" s="311" t="s">
        <v>708</v>
      </c>
      <c r="E95" s="311" t="s">
        <v>796</v>
      </c>
      <c r="F95" s="311" t="s">
        <v>797</v>
      </c>
      <c r="G95" s="345">
        <v>0.234393666</v>
      </c>
      <c r="H95" s="297" t="s">
        <v>528</v>
      </c>
      <c r="I95" s="96">
        <v>2116485017</v>
      </c>
      <c r="J95" s="297" t="s">
        <v>53</v>
      </c>
    </row>
    <row r="96" spans="2:14" s="297" customFormat="1" ht="14.1">
      <c r="B96" s="4" t="s">
        <v>710</v>
      </c>
      <c r="C96" s="311" t="s">
        <v>808</v>
      </c>
      <c r="D96" s="311" t="s">
        <v>710</v>
      </c>
      <c r="E96" s="311" t="s">
        <v>796</v>
      </c>
      <c r="F96" s="311" t="s">
        <v>797</v>
      </c>
      <c r="G96" s="345">
        <v>0.54864787349999999</v>
      </c>
      <c r="H96" s="297" t="s">
        <v>528</v>
      </c>
      <c r="I96" s="96">
        <v>4707318264</v>
      </c>
      <c r="J96" s="297" t="s">
        <v>53</v>
      </c>
    </row>
    <row r="97" spans="2:10" s="297" customFormat="1" ht="14.1">
      <c r="B97" s="4" t="s">
        <v>712</v>
      </c>
      <c r="C97" s="311" t="s">
        <v>808</v>
      </c>
      <c r="D97" s="311" t="s">
        <v>712</v>
      </c>
      <c r="E97" s="311" t="s">
        <v>796</v>
      </c>
      <c r="F97" s="311" t="s">
        <v>797</v>
      </c>
      <c r="G97" s="345">
        <v>0.17395253199999999</v>
      </c>
      <c r="H97" s="297" t="s">
        <v>528</v>
      </c>
      <c r="I97" s="96">
        <v>1532264208</v>
      </c>
      <c r="J97" s="297" t="s">
        <v>53</v>
      </c>
    </row>
    <row r="98" spans="2:10" s="297" customFormat="1" ht="14.1">
      <c r="B98" s="4" t="s">
        <v>713</v>
      </c>
      <c r="C98" s="311" t="s">
        <v>808</v>
      </c>
      <c r="D98" s="311" t="s">
        <v>713</v>
      </c>
      <c r="E98" s="311" t="s">
        <v>796</v>
      </c>
      <c r="F98" s="311" t="s">
        <v>797</v>
      </c>
      <c r="G98" s="345">
        <v>0.14926011750000001</v>
      </c>
      <c r="H98" s="297" t="s">
        <v>528</v>
      </c>
      <c r="I98" s="96">
        <v>1320491564</v>
      </c>
      <c r="J98" s="297" t="s">
        <v>53</v>
      </c>
    </row>
    <row r="99" spans="2:10" s="297" customFormat="1" ht="14.1">
      <c r="B99" s="4" t="s">
        <v>714</v>
      </c>
      <c r="C99" s="311" t="s">
        <v>808</v>
      </c>
      <c r="D99" s="311" t="s">
        <v>714</v>
      </c>
      <c r="E99" s="311" t="s">
        <v>796</v>
      </c>
      <c r="F99" s="311" t="s">
        <v>797</v>
      </c>
      <c r="G99" s="345">
        <v>0.1553269105</v>
      </c>
      <c r="H99" s="297" t="s">
        <v>528</v>
      </c>
      <c r="I99" s="96">
        <v>1299981459</v>
      </c>
      <c r="J99" s="297" t="s">
        <v>53</v>
      </c>
    </row>
    <row r="100" spans="2:10" s="297" customFormat="1" ht="14.1">
      <c r="B100" s="4" t="s">
        <v>715</v>
      </c>
      <c r="C100" s="311" t="s">
        <v>809</v>
      </c>
      <c r="D100" s="311" t="s">
        <v>715</v>
      </c>
      <c r="E100" s="297" t="s">
        <v>802</v>
      </c>
      <c r="F100" s="311" t="s">
        <v>797</v>
      </c>
      <c r="G100" s="96">
        <v>1393667</v>
      </c>
      <c r="H100" s="297" t="s">
        <v>528</v>
      </c>
      <c r="I100" s="96">
        <v>54405538</v>
      </c>
      <c r="J100" s="297" t="s">
        <v>53</v>
      </c>
    </row>
    <row r="101" spans="2:10" s="297" customFormat="1" ht="14.1">
      <c r="B101" s="4" t="s">
        <v>717</v>
      </c>
      <c r="C101" s="311" t="s">
        <v>808</v>
      </c>
      <c r="D101" s="311" t="s">
        <v>717</v>
      </c>
      <c r="E101" s="311" t="s">
        <v>796</v>
      </c>
      <c r="F101" s="311" t="s">
        <v>797</v>
      </c>
      <c r="G101" s="96">
        <v>4922</v>
      </c>
      <c r="H101" s="297" t="s">
        <v>528</v>
      </c>
      <c r="I101" s="96">
        <v>1215505958</v>
      </c>
      <c r="J101" s="297" t="s">
        <v>53</v>
      </c>
    </row>
    <row r="102" spans="2:10" s="297" customFormat="1" ht="14.1">
      <c r="B102" s="4" t="s">
        <v>718</v>
      </c>
      <c r="C102" s="311" t="s">
        <v>808</v>
      </c>
      <c r="D102" s="311" t="s">
        <v>718</v>
      </c>
      <c r="E102" s="311" t="s">
        <v>796</v>
      </c>
      <c r="F102" s="311" t="s">
        <v>797</v>
      </c>
      <c r="G102" s="345">
        <v>9.2277622500000003E-2</v>
      </c>
      <c r="H102" s="297" t="s">
        <v>528</v>
      </c>
      <c r="I102" s="96">
        <v>795346066</v>
      </c>
      <c r="J102" s="297" t="s">
        <v>53</v>
      </c>
    </row>
    <row r="103" spans="2:10" s="297" customFormat="1" ht="14.1">
      <c r="B103" s="4" t="s">
        <v>719</v>
      </c>
      <c r="C103" s="311" t="s">
        <v>810</v>
      </c>
      <c r="D103" s="311" t="s">
        <v>719</v>
      </c>
      <c r="E103" s="311" t="s">
        <v>796</v>
      </c>
      <c r="F103" s="311" t="s">
        <v>797</v>
      </c>
      <c r="G103" s="345">
        <v>4.2903282814999999</v>
      </c>
      <c r="H103" s="297" t="s">
        <v>528</v>
      </c>
      <c r="I103" s="96">
        <v>1831477965</v>
      </c>
      <c r="J103" s="297" t="s">
        <v>53</v>
      </c>
    </row>
    <row r="104" spans="2:10" s="297" customFormat="1" ht="14.1">
      <c r="B104" s="4" t="s">
        <v>720</v>
      </c>
      <c r="C104" s="311" t="s">
        <v>808</v>
      </c>
      <c r="D104" s="311" t="s">
        <v>720</v>
      </c>
      <c r="E104" s="311" t="s">
        <v>796</v>
      </c>
      <c r="F104" s="311" t="s">
        <v>797</v>
      </c>
      <c r="G104" s="345">
        <v>0.17091913550000001</v>
      </c>
      <c r="H104" s="297" t="s">
        <v>528</v>
      </c>
      <c r="I104" s="96">
        <v>1442697935</v>
      </c>
      <c r="J104" s="297" t="s">
        <v>53</v>
      </c>
    </row>
    <row r="105" spans="2:10" s="297" customFormat="1" ht="14.1">
      <c r="B105" s="4" t="s">
        <v>721</v>
      </c>
      <c r="C105" s="311" t="s">
        <v>808</v>
      </c>
      <c r="D105" s="311" t="s">
        <v>721</v>
      </c>
      <c r="E105" s="311" t="s">
        <v>796</v>
      </c>
      <c r="F105" s="311" t="s">
        <v>797</v>
      </c>
      <c r="G105" s="345">
        <v>0.1478993415</v>
      </c>
      <c r="H105" s="297" t="s">
        <v>528</v>
      </c>
      <c r="I105" s="96">
        <v>1288752056</v>
      </c>
      <c r="J105" s="297" t="s">
        <v>53</v>
      </c>
    </row>
    <row r="106" spans="2:10" s="297" customFormat="1" ht="14.1">
      <c r="B106" s="4" t="s">
        <v>722</v>
      </c>
      <c r="C106" s="311" t="s">
        <v>808</v>
      </c>
      <c r="D106" s="311" t="s">
        <v>722</v>
      </c>
      <c r="E106" s="311" t="s">
        <v>796</v>
      </c>
      <c r="F106" s="311" t="s">
        <v>797</v>
      </c>
      <c r="G106" s="345">
        <v>0.10319217999999999</v>
      </c>
      <c r="H106" s="297" t="s">
        <v>528</v>
      </c>
      <c r="I106" s="96">
        <v>921440413</v>
      </c>
      <c r="J106" s="297" t="s">
        <v>53</v>
      </c>
    </row>
    <row r="107" spans="2:10" s="297" customFormat="1" ht="14.1">
      <c r="B107" s="4" t="s">
        <v>723</v>
      </c>
      <c r="C107" s="311" t="s">
        <v>808</v>
      </c>
      <c r="D107" s="311" t="s">
        <v>723</v>
      </c>
      <c r="E107" s="311" t="s">
        <v>796</v>
      </c>
      <c r="F107" s="311" t="s">
        <v>797</v>
      </c>
      <c r="G107" s="345">
        <v>0.115325766</v>
      </c>
      <c r="H107" s="297" t="s">
        <v>528</v>
      </c>
      <c r="I107" s="96">
        <v>991047975</v>
      </c>
      <c r="J107" s="297" t="s">
        <v>53</v>
      </c>
    </row>
    <row r="108" spans="2:10" s="297" customFormat="1" ht="14.1">
      <c r="B108" s="4" t="s">
        <v>725</v>
      </c>
      <c r="C108" s="311" t="s">
        <v>808</v>
      </c>
      <c r="D108" s="311" t="s">
        <v>725</v>
      </c>
      <c r="E108" s="311" t="s">
        <v>796</v>
      </c>
      <c r="F108" s="311" t="s">
        <v>797</v>
      </c>
      <c r="G108" s="345">
        <v>7.2461321999999995E-2</v>
      </c>
      <c r="H108" s="297" t="s">
        <v>528</v>
      </c>
      <c r="I108" s="96">
        <v>631492619</v>
      </c>
      <c r="J108" s="297" t="s">
        <v>53</v>
      </c>
    </row>
    <row r="109" spans="2:10" s="297" customFormat="1" ht="14.1">
      <c r="B109" s="4" t="s">
        <v>726</v>
      </c>
      <c r="C109" s="311" t="s">
        <v>808</v>
      </c>
      <c r="D109" s="311" t="s">
        <v>726</v>
      </c>
      <c r="E109" s="297" t="s">
        <v>796</v>
      </c>
      <c r="F109" s="311" t="s">
        <v>797</v>
      </c>
      <c r="G109" s="345">
        <v>5.7124242499999998E-2</v>
      </c>
      <c r="H109" s="297" t="s">
        <v>528</v>
      </c>
      <c r="I109" s="96">
        <v>496303667</v>
      </c>
      <c r="J109" s="297" t="s">
        <v>53</v>
      </c>
    </row>
    <row r="110" spans="2:10" s="297" customFormat="1" ht="14.1">
      <c r="B110" s="4" t="s">
        <v>727</v>
      </c>
      <c r="C110" s="311" t="s">
        <v>808</v>
      </c>
      <c r="D110" s="311" t="s">
        <v>727</v>
      </c>
      <c r="E110" s="297" t="s">
        <v>796</v>
      </c>
      <c r="F110" s="311" t="s">
        <v>797</v>
      </c>
      <c r="G110" s="345">
        <v>0.115155669</v>
      </c>
      <c r="H110" s="297" t="s">
        <v>528</v>
      </c>
      <c r="I110" s="96">
        <v>984312518</v>
      </c>
      <c r="J110" s="297" t="s">
        <v>53</v>
      </c>
    </row>
    <row r="111" spans="2:10" s="297" customFormat="1" ht="14.1">
      <c r="B111" s="4" t="s">
        <v>728</v>
      </c>
      <c r="C111" s="311" t="s">
        <v>808</v>
      </c>
      <c r="D111" s="311" t="s">
        <v>728</v>
      </c>
      <c r="E111" s="297" t="s">
        <v>796</v>
      </c>
      <c r="F111" s="311" t="s">
        <v>797</v>
      </c>
      <c r="G111" s="345">
        <v>0.109655866</v>
      </c>
      <c r="H111" s="297" t="s">
        <v>528</v>
      </c>
      <c r="I111" s="96">
        <v>947410585</v>
      </c>
      <c r="J111" s="297" t="s">
        <v>53</v>
      </c>
    </row>
    <row r="112" spans="2:10" s="297" customFormat="1" ht="14.1">
      <c r="B112" s="4" t="s">
        <v>729</v>
      </c>
      <c r="C112" s="311" t="s">
        <v>808</v>
      </c>
      <c r="D112" s="311" t="s">
        <v>729</v>
      </c>
      <c r="E112" s="297" t="s">
        <v>796</v>
      </c>
      <c r="F112" s="311" t="s">
        <v>797</v>
      </c>
      <c r="G112" s="345">
        <v>2.8349500000000001E-3</v>
      </c>
      <c r="H112" s="297" t="s">
        <v>528</v>
      </c>
      <c r="I112" s="96">
        <v>22216007</v>
      </c>
      <c r="J112" s="297" t="s">
        <v>53</v>
      </c>
    </row>
    <row r="113" spans="2:10" s="297" customFormat="1" ht="14.1">
      <c r="B113" s="4" t="s">
        <v>731</v>
      </c>
      <c r="C113" s="311" t="s">
        <v>808</v>
      </c>
      <c r="D113" s="311" t="s">
        <v>731</v>
      </c>
      <c r="E113" s="297" t="s">
        <v>796</v>
      </c>
      <c r="F113" s="311" t="s">
        <v>797</v>
      </c>
      <c r="G113" s="345">
        <v>9.7182086000000001E-2</v>
      </c>
      <c r="H113" s="297" t="s">
        <v>528</v>
      </c>
      <c r="I113" s="96">
        <v>838716691</v>
      </c>
      <c r="J113" s="297" t="s">
        <v>53</v>
      </c>
    </row>
    <row r="114" spans="2:10" s="297" customFormat="1" ht="14.1">
      <c r="B114" s="4" t="s">
        <v>732</v>
      </c>
      <c r="C114" s="311" t="s">
        <v>808</v>
      </c>
      <c r="D114" s="311" t="s">
        <v>732</v>
      </c>
      <c r="E114" s="297" t="s">
        <v>796</v>
      </c>
      <c r="F114" s="311" t="s">
        <v>797</v>
      </c>
      <c r="G114" s="345">
        <v>7.2858215000000004E-2</v>
      </c>
      <c r="H114" s="297" t="s">
        <v>528</v>
      </c>
      <c r="I114" s="96">
        <v>656806336</v>
      </c>
      <c r="J114" s="297" t="s">
        <v>53</v>
      </c>
    </row>
    <row r="115" spans="2:10" s="297" customFormat="1" ht="14.1">
      <c r="B115" s="4" t="s">
        <v>737</v>
      </c>
      <c r="C115" s="311" t="s">
        <v>811</v>
      </c>
      <c r="D115" s="311" t="s">
        <v>737</v>
      </c>
      <c r="E115" s="297" t="s">
        <v>796</v>
      </c>
      <c r="F115" s="311" t="s">
        <v>797</v>
      </c>
      <c r="G115" s="345">
        <v>1.8143679999999999E-2</v>
      </c>
      <c r="H115" s="297" t="s">
        <v>528</v>
      </c>
      <c r="I115" s="96">
        <v>156488892</v>
      </c>
      <c r="J115" s="297" t="s">
        <v>53</v>
      </c>
    </row>
    <row r="116" spans="2:10" s="297" customFormat="1" ht="14.1">
      <c r="B116" s="4" t="s">
        <v>739</v>
      </c>
      <c r="C116" s="311" t="s">
        <v>809</v>
      </c>
      <c r="D116" s="311" t="s">
        <v>739</v>
      </c>
      <c r="E116" s="297" t="s">
        <v>796</v>
      </c>
      <c r="F116" s="311" t="s">
        <v>797</v>
      </c>
      <c r="G116" s="96"/>
      <c r="I116" s="96"/>
    </row>
    <row r="117" spans="2:10" s="297" customFormat="1" ht="14.1">
      <c r="B117" s="4" t="s">
        <v>741</v>
      </c>
      <c r="C117" s="311" t="s">
        <v>812</v>
      </c>
      <c r="D117" s="311" t="s">
        <v>741</v>
      </c>
      <c r="E117" s="297" t="s">
        <v>796</v>
      </c>
      <c r="F117" s="311" t="s">
        <v>797</v>
      </c>
      <c r="G117" s="345">
        <v>5.6699000000000003E-3</v>
      </c>
      <c r="H117" s="297" t="s">
        <v>528</v>
      </c>
      <c r="I117" s="96">
        <v>48664712</v>
      </c>
      <c r="J117" s="297" t="s">
        <v>53</v>
      </c>
    </row>
    <row r="118" spans="2:10" s="297" customFormat="1" ht="14.1">
      <c r="B118" s="4" t="s">
        <v>743</v>
      </c>
      <c r="C118" s="311" t="s">
        <v>813</v>
      </c>
      <c r="D118" s="311" t="s">
        <v>743</v>
      </c>
      <c r="E118" s="297" t="s">
        <v>796</v>
      </c>
      <c r="F118" s="311" t="s">
        <v>797</v>
      </c>
      <c r="G118" s="96"/>
      <c r="I118" s="96"/>
    </row>
    <row r="119" spans="2:10" s="297" customFormat="1" ht="14.1">
      <c r="B119" s="4" t="s">
        <v>744</v>
      </c>
      <c r="C119" s="311" t="s">
        <v>808</v>
      </c>
      <c r="D119" s="311" t="s">
        <v>744</v>
      </c>
      <c r="E119" s="297" t="s">
        <v>796</v>
      </c>
      <c r="F119" s="311" t="s">
        <v>797</v>
      </c>
      <c r="G119" s="345">
        <v>5.0178614999999999E-3</v>
      </c>
      <c r="H119" s="297" t="s">
        <v>528</v>
      </c>
      <c r="I119" s="96">
        <v>42500359</v>
      </c>
      <c r="J119" s="297" t="s">
        <v>53</v>
      </c>
    </row>
    <row r="120" spans="2:10" s="297" customFormat="1" ht="14.1">
      <c r="B120" s="4" t="s">
        <v>745</v>
      </c>
      <c r="C120" s="311" t="s">
        <v>808</v>
      </c>
      <c r="D120" s="311" t="s">
        <v>745</v>
      </c>
      <c r="E120" s="297" t="s">
        <v>796</v>
      </c>
      <c r="F120" s="311" t="s">
        <v>797</v>
      </c>
      <c r="G120" s="96" t="s">
        <v>814</v>
      </c>
      <c r="I120" s="96" t="s">
        <v>814</v>
      </c>
    </row>
    <row r="121" spans="2:10" s="297" customFormat="1" ht="14.1">
      <c r="B121" s="4" t="s">
        <v>746</v>
      </c>
      <c r="C121" s="311" t="s">
        <v>808</v>
      </c>
      <c r="D121" s="311" t="s">
        <v>746</v>
      </c>
      <c r="E121" s="297" t="s">
        <v>796</v>
      </c>
      <c r="F121" s="311" t="s">
        <v>797</v>
      </c>
      <c r="G121" s="345">
        <v>1.4458245E-3</v>
      </c>
      <c r="H121" s="297" t="s">
        <v>528</v>
      </c>
      <c r="I121" s="96">
        <v>13314707</v>
      </c>
      <c r="J121" s="297" t="s">
        <v>53</v>
      </c>
    </row>
    <row r="122" spans="2:10" s="297" customFormat="1" ht="14.1">
      <c r="B122" s="4" t="s">
        <v>747</v>
      </c>
      <c r="C122" s="311" t="s">
        <v>808</v>
      </c>
      <c r="D122" s="311" t="s">
        <v>747</v>
      </c>
      <c r="E122" s="297" t="s">
        <v>796</v>
      </c>
      <c r="F122" s="311" t="s">
        <v>797</v>
      </c>
      <c r="G122" s="345">
        <v>4.5841141500000002E-2</v>
      </c>
      <c r="H122" s="297" t="s">
        <v>528</v>
      </c>
      <c r="I122" s="96">
        <v>379391732</v>
      </c>
      <c r="J122" s="297" t="s">
        <v>53</v>
      </c>
    </row>
    <row r="123" spans="2:10" s="297" customFormat="1" ht="14.1">
      <c r="B123" s="4" t="s">
        <v>748</v>
      </c>
      <c r="C123" s="311" t="s">
        <v>808</v>
      </c>
      <c r="D123" s="311" t="s">
        <v>748</v>
      </c>
      <c r="E123" s="297" t="s">
        <v>796</v>
      </c>
      <c r="F123" s="311" t="s">
        <v>797</v>
      </c>
      <c r="G123" s="345">
        <v>8.2213549999999996E-2</v>
      </c>
      <c r="H123" s="297" t="s">
        <v>528</v>
      </c>
      <c r="I123" s="96">
        <v>614956721</v>
      </c>
      <c r="J123" s="297" t="s">
        <v>53</v>
      </c>
    </row>
    <row r="124" spans="2:10" s="297" customFormat="1" ht="14.1">
      <c r="B124" s="4" t="s">
        <v>749</v>
      </c>
      <c r="C124" s="311" t="s">
        <v>815</v>
      </c>
      <c r="D124" s="311" t="s">
        <v>749</v>
      </c>
      <c r="E124" s="297" t="s">
        <v>796</v>
      </c>
      <c r="F124" s="311" t="s">
        <v>797</v>
      </c>
      <c r="G124" s="345">
        <v>6.0072590500000002E-2</v>
      </c>
      <c r="H124" s="297" t="s">
        <v>528</v>
      </c>
      <c r="I124" s="96">
        <v>532047415</v>
      </c>
      <c r="J124" s="297" t="s">
        <v>53</v>
      </c>
    </row>
    <row r="125" spans="2:10" s="297" customFormat="1" ht="14.1">
      <c r="B125" s="4" t="s">
        <v>750</v>
      </c>
      <c r="C125" s="311" t="s">
        <v>808</v>
      </c>
      <c r="D125" s="311" t="s">
        <v>750</v>
      </c>
      <c r="E125" s="297" t="s">
        <v>796</v>
      </c>
      <c r="F125" s="311" t="s">
        <v>797</v>
      </c>
      <c r="G125" s="345">
        <v>6.1121521999999998E-2</v>
      </c>
      <c r="H125" s="297" t="s">
        <v>528</v>
      </c>
      <c r="I125" s="96">
        <v>493807361</v>
      </c>
      <c r="J125" s="297" t="s">
        <v>53</v>
      </c>
    </row>
    <row r="126" spans="2:10" s="297" customFormat="1" ht="14.1">
      <c r="B126" s="4" t="s">
        <v>751</v>
      </c>
      <c r="C126" s="311" t="s">
        <v>816</v>
      </c>
      <c r="D126" s="311" t="s">
        <v>751</v>
      </c>
      <c r="E126" s="297" t="s">
        <v>796</v>
      </c>
      <c r="F126" s="311" t="s">
        <v>817</v>
      </c>
      <c r="G126" s="96"/>
      <c r="I126" s="96"/>
    </row>
    <row r="127" spans="2:10" s="297" customFormat="1" ht="14.1">
      <c r="B127" s="4" t="s">
        <v>753</v>
      </c>
      <c r="C127" s="311" t="s">
        <v>818</v>
      </c>
      <c r="D127" s="311" t="s">
        <v>753</v>
      </c>
      <c r="E127" s="297" t="s">
        <v>796</v>
      </c>
      <c r="F127" s="311" t="s">
        <v>797</v>
      </c>
      <c r="G127" s="96">
        <v>117269</v>
      </c>
      <c r="H127" s="297" t="s">
        <v>528</v>
      </c>
      <c r="I127" s="96">
        <v>1008927300</v>
      </c>
      <c r="J127" s="297" t="s">
        <v>53</v>
      </c>
    </row>
    <row r="128" spans="2:10" s="297" customFormat="1" ht="14.1">
      <c r="B128" s="4" t="s">
        <v>755</v>
      </c>
      <c r="C128" s="311" t="s">
        <v>819</v>
      </c>
      <c r="D128" s="311" t="s">
        <v>755</v>
      </c>
      <c r="E128" s="297" t="s">
        <v>820</v>
      </c>
      <c r="F128" s="311" t="s">
        <v>797</v>
      </c>
      <c r="G128" s="96"/>
      <c r="I128" s="96"/>
    </row>
    <row r="129" spans="2:12" s="297" customFormat="1" ht="14.1">
      <c r="B129" s="4" t="s">
        <v>757</v>
      </c>
      <c r="C129" s="311" t="s">
        <v>821</v>
      </c>
      <c r="D129" s="311" t="s">
        <v>757</v>
      </c>
      <c r="E129" s="297" t="s">
        <v>802</v>
      </c>
      <c r="F129" s="311" t="s">
        <v>797</v>
      </c>
      <c r="G129" s="96">
        <v>184426</v>
      </c>
      <c r="H129" s="297" t="s">
        <v>528</v>
      </c>
      <c r="I129" s="96">
        <v>1372752000</v>
      </c>
      <c r="J129" s="297" t="s">
        <v>53</v>
      </c>
    </row>
    <row r="130" spans="2:12" s="297" customFormat="1" ht="14.1">
      <c r="B130" s="4" t="s">
        <v>758</v>
      </c>
      <c r="C130" s="311" t="s">
        <v>808</v>
      </c>
      <c r="D130" s="311" t="s">
        <v>758</v>
      </c>
      <c r="E130" s="297" t="s">
        <v>796</v>
      </c>
      <c r="F130" s="311" t="s">
        <v>797</v>
      </c>
      <c r="G130" s="345">
        <v>4.6011238500000003E-2</v>
      </c>
      <c r="H130" s="297" t="s">
        <v>528</v>
      </c>
      <c r="I130" s="96">
        <v>405503387</v>
      </c>
      <c r="J130" s="297" t="s">
        <v>53</v>
      </c>
    </row>
    <row r="131" spans="2:12" s="297" customFormat="1" ht="14.1">
      <c r="B131" s="4" t="s">
        <v>759</v>
      </c>
      <c r="C131" s="311" t="s">
        <v>808</v>
      </c>
      <c r="D131" s="311" t="s">
        <v>759</v>
      </c>
      <c r="E131" s="297" t="s">
        <v>796</v>
      </c>
      <c r="F131" s="311" t="s">
        <v>797</v>
      </c>
      <c r="G131" s="96"/>
      <c r="I131" s="96"/>
      <c r="L131" s="297" t="s">
        <v>56</v>
      </c>
    </row>
    <row r="132" spans="2:12" s="297" customFormat="1" ht="14.1">
      <c r="B132" s="4" t="s">
        <v>760</v>
      </c>
      <c r="C132" s="311" t="s">
        <v>822</v>
      </c>
      <c r="D132" s="311" t="s">
        <v>760</v>
      </c>
      <c r="E132" s="297" t="s">
        <v>796</v>
      </c>
      <c r="F132" s="311" t="s">
        <v>111</v>
      </c>
      <c r="G132" s="96"/>
      <c r="I132" s="96"/>
    </row>
    <row r="133" spans="2:12" s="297" customFormat="1" ht="14.1">
      <c r="B133" s="4" t="s">
        <v>761</v>
      </c>
      <c r="C133" s="311" t="s">
        <v>822</v>
      </c>
      <c r="D133" s="311" t="s">
        <v>761</v>
      </c>
      <c r="E133" s="297" t="s">
        <v>796</v>
      </c>
      <c r="F133" s="311" t="s">
        <v>111</v>
      </c>
      <c r="G133" s="96"/>
      <c r="I133" s="96"/>
    </row>
    <row r="134" spans="2:12" s="297" customFormat="1" ht="14.1">
      <c r="B134" s="4" t="s">
        <v>762</v>
      </c>
      <c r="C134" s="311" t="s">
        <v>822</v>
      </c>
      <c r="D134" s="311" t="s">
        <v>762</v>
      </c>
      <c r="E134" s="297" t="s">
        <v>796</v>
      </c>
      <c r="F134" s="311" t="s">
        <v>111</v>
      </c>
      <c r="G134" s="96"/>
      <c r="I134" s="96"/>
    </row>
    <row r="135" spans="2:12" s="297" customFormat="1" ht="14.1">
      <c r="B135" s="4" t="s">
        <v>763</v>
      </c>
      <c r="C135" s="311" t="s">
        <v>822</v>
      </c>
      <c r="D135" s="311" t="s">
        <v>763</v>
      </c>
      <c r="E135" s="297" t="s">
        <v>796</v>
      </c>
      <c r="F135" s="311" t="s">
        <v>111</v>
      </c>
      <c r="G135" s="96"/>
      <c r="I135" s="96"/>
    </row>
    <row r="136" spans="2:12" s="297" customFormat="1" ht="14.1">
      <c r="B136" s="4" t="s">
        <v>764</v>
      </c>
      <c r="C136" s="311" t="s">
        <v>822</v>
      </c>
      <c r="D136" s="311" t="s">
        <v>764</v>
      </c>
      <c r="E136" s="297" t="s">
        <v>796</v>
      </c>
      <c r="F136" s="311" t="s">
        <v>111</v>
      </c>
      <c r="G136" s="96"/>
      <c r="I136" s="96"/>
    </row>
    <row r="137" spans="2:12" s="297" customFormat="1" ht="15.95">
      <c r="B137" s="4" t="s">
        <v>823</v>
      </c>
      <c r="C137" s="360" t="s">
        <v>824</v>
      </c>
      <c r="D137" s="311" t="s">
        <v>765</v>
      </c>
      <c r="E137" s="311" t="s">
        <v>825</v>
      </c>
      <c r="F137" s="311" t="s">
        <v>817</v>
      </c>
      <c r="G137" s="332">
        <v>0</v>
      </c>
      <c r="H137" s="297" t="s">
        <v>826</v>
      </c>
      <c r="I137" s="332">
        <v>0</v>
      </c>
      <c r="J137" s="297" t="s">
        <v>53</v>
      </c>
    </row>
    <row r="138" spans="2:12" s="297" customFormat="1" ht="15">
      <c r="B138" s="4" t="s">
        <v>827</v>
      </c>
      <c r="C138" s="331" t="s">
        <v>828</v>
      </c>
      <c r="D138" s="311" t="s">
        <v>765</v>
      </c>
      <c r="E138" s="311" t="s">
        <v>825</v>
      </c>
      <c r="F138" s="311" t="s">
        <v>817</v>
      </c>
      <c r="G138" s="332">
        <v>0</v>
      </c>
      <c r="H138" s="297" t="s">
        <v>826</v>
      </c>
      <c r="I138" s="332">
        <v>0</v>
      </c>
      <c r="J138" s="297" t="s">
        <v>53</v>
      </c>
    </row>
    <row r="139" spans="2:12" s="297" customFormat="1" ht="15.95">
      <c r="B139" s="4" t="s">
        <v>829</v>
      </c>
      <c r="C139" s="360" t="s">
        <v>830</v>
      </c>
      <c r="D139" s="4" t="s">
        <v>831</v>
      </c>
      <c r="E139" s="311" t="s">
        <v>825</v>
      </c>
      <c r="F139" s="311" t="s">
        <v>817</v>
      </c>
      <c r="G139" s="332">
        <v>0</v>
      </c>
      <c r="H139" s="297" t="s">
        <v>826</v>
      </c>
      <c r="I139" s="332">
        <v>0</v>
      </c>
      <c r="J139" s="297" t="s">
        <v>53</v>
      </c>
    </row>
    <row r="140" spans="2:12" ht="14.1">
      <c r="B140" s="4" t="s">
        <v>832</v>
      </c>
      <c r="C140" s="311"/>
      <c r="D140" s="311" t="s">
        <v>833</v>
      </c>
      <c r="E140" s="311" t="s">
        <v>825</v>
      </c>
      <c r="F140" s="311" t="s">
        <v>817</v>
      </c>
      <c r="G140" s="332">
        <v>0</v>
      </c>
      <c r="H140" s="297" t="s">
        <v>826</v>
      </c>
      <c r="I140" s="332">
        <v>0</v>
      </c>
      <c r="J140" s="297" t="s">
        <v>53</v>
      </c>
    </row>
    <row r="141" spans="2:12" ht="54.95" customHeight="1">
      <c r="B141" s="333" t="s">
        <v>834</v>
      </c>
      <c r="C141" s="311"/>
      <c r="D141" s="334" t="s">
        <v>835</v>
      </c>
      <c r="E141" s="311" t="s">
        <v>825</v>
      </c>
      <c r="F141" s="311" t="s">
        <v>817</v>
      </c>
      <c r="G141" s="332">
        <v>0</v>
      </c>
      <c r="H141" s="297" t="s">
        <v>826</v>
      </c>
      <c r="I141" s="332">
        <v>0</v>
      </c>
      <c r="J141" s="297" t="s">
        <v>53</v>
      </c>
    </row>
    <row r="142" spans="2:12" s="297" customFormat="1" ht="15">
      <c r="B142" s="4" t="s">
        <v>776</v>
      </c>
      <c r="C142" s="331" t="s">
        <v>836</v>
      </c>
      <c r="D142" s="311" t="s">
        <v>776</v>
      </c>
      <c r="E142" s="311" t="s">
        <v>825</v>
      </c>
      <c r="F142" s="311" t="s">
        <v>817</v>
      </c>
      <c r="G142" s="332">
        <v>0</v>
      </c>
      <c r="H142" s="297" t="s">
        <v>826</v>
      </c>
      <c r="I142" s="332">
        <v>0</v>
      </c>
      <c r="J142" s="297" t="s">
        <v>53</v>
      </c>
    </row>
    <row r="143" spans="2:12" s="297" customFormat="1" ht="54.95" customHeight="1">
      <c r="B143" s="4" t="s">
        <v>837</v>
      </c>
      <c r="C143" s="311"/>
      <c r="D143" s="334" t="s">
        <v>838</v>
      </c>
      <c r="E143" s="311" t="s">
        <v>825</v>
      </c>
      <c r="F143" s="311" t="s">
        <v>817</v>
      </c>
      <c r="G143" s="332">
        <v>0</v>
      </c>
      <c r="H143" s="297" t="s">
        <v>826</v>
      </c>
      <c r="I143" s="332">
        <v>0</v>
      </c>
      <c r="J143" s="297" t="s">
        <v>53</v>
      </c>
    </row>
    <row r="144" spans="2:12" s="297" customFormat="1" ht="15">
      <c r="B144" s="4" t="s">
        <v>839</v>
      </c>
      <c r="C144" s="331" t="s">
        <v>840</v>
      </c>
      <c r="D144" s="311" t="s">
        <v>841</v>
      </c>
      <c r="E144" s="311" t="s">
        <v>825</v>
      </c>
      <c r="F144" s="311" t="s">
        <v>817</v>
      </c>
      <c r="G144" s="332">
        <v>0</v>
      </c>
      <c r="H144" s="297" t="s">
        <v>826</v>
      </c>
      <c r="I144" s="332">
        <v>0</v>
      </c>
      <c r="J144" s="297" t="s">
        <v>53</v>
      </c>
    </row>
    <row r="145" spans="2:10" ht="15">
      <c r="B145" s="297" t="s">
        <v>842</v>
      </c>
      <c r="C145" s="331" t="s">
        <v>843</v>
      </c>
      <c r="D145" s="311" t="s">
        <v>782</v>
      </c>
      <c r="E145" s="311" t="s">
        <v>825</v>
      </c>
      <c r="F145" s="311" t="s">
        <v>817</v>
      </c>
      <c r="G145" s="332">
        <v>0</v>
      </c>
      <c r="H145" s="297" t="s">
        <v>826</v>
      </c>
      <c r="I145" s="332">
        <v>0</v>
      </c>
      <c r="J145" s="297" t="s">
        <v>53</v>
      </c>
    </row>
    <row r="146" spans="2:10" ht="15">
      <c r="B146" s="297"/>
      <c r="C146" s="331"/>
      <c r="D146" s="311"/>
      <c r="E146" s="311"/>
      <c r="F146" s="311"/>
      <c r="G146" s="332"/>
      <c r="H146" s="297"/>
      <c r="I146" s="332"/>
      <c r="J146" s="297"/>
    </row>
    <row r="147" spans="2:10" ht="14.1">
      <c r="B147" s="335"/>
      <c r="C147" s="335"/>
      <c r="D147" s="335"/>
      <c r="E147" s="335"/>
      <c r="I147" s="336"/>
    </row>
    <row r="148" spans="2:10" s="297" customFormat="1" ht="15" thickBot="1">
      <c r="B148" s="485" t="s">
        <v>844</v>
      </c>
      <c r="C148" s="486"/>
      <c r="D148" s="486"/>
      <c r="E148" s="486"/>
      <c r="F148" s="486"/>
      <c r="G148" s="486"/>
      <c r="H148" s="486"/>
      <c r="I148" s="486"/>
      <c r="J148" s="486"/>
    </row>
    <row r="149" spans="2:10" s="297" customFormat="1" ht="14.1">
      <c r="B149" s="487" t="s">
        <v>845</v>
      </c>
      <c r="C149" s="488"/>
      <c r="D149" s="488"/>
      <c r="E149" s="488"/>
      <c r="F149" s="488"/>
      <c r="G149" s="488"/>
      <c r="H149" s="488"/>
      <c r="I149" s="488"/>
      <c r="J149" s="488"/>
    </row>
    <row r="150" spans="2:10" ht="15" thickBot="1">
      <c r="B150" s="335"/>
      <c r="C150" s="335"/>
      <c r="D150" s="335"/>
      <c r="E150" s="335"/>
    </row>
    <row r="151" spans="2:10" ht="14.1">
      <c r="B151" s="446" t="s">
        <v>30</v>
      </c>
      <c r="C151" s="446"/>
      <c r="D151" s="446"/>
      <c r="E151" s="446"/>
      <c r="F151" s="446"/>
      <c r="G151" s="446"/>
      <c r="H151" s="446"/>
      <c r="I151" s="446"/>
      <c r="J151" s="446"/>
    </row>
    <row r="152" spans="2:10" ht="14.1">
      <c r="B152" s="432" t="s">
        <v>31</v>
      </c>
      <c r="C152" s="432"/>
      <c r="D152" s="432"/>
      <c r="E152" s="432"/>
      <c r="F152" s="432"/>
      <c r="G152" s="432"/>
      <c r="H152" s="432"/>
      <c r="I152" s="432"/>
      <c r="J152" s="432"/>
    </row>
    <row r="153" spans="2:10" ht="14.1">
      <c r="B153" s="448" t="s">
        <v>846</v>
      </c>
      <c r="C153" s="448"/>
      <c r="D153" s="448"/>
      <c r="E153" s="448"/>
      <c r="F153" s="448"/>
      <c r="G153" s="448"/>
      <c r="H153" s="448"/>
      <c r="I153" s="448"/>
      <c r="J153" s="448"/>
    </row>
    <row r="154" spans="2:10" ht="14.1">
      <c r="B154" s="484"/>
      <c r="C154" s="484"/>
      <c r="D154" s="484"/>
      <c r="E154" s="484"/>
      <c r="F154" s="484"/>
      <c r="G154" s="484"/>
      <c r="H154" s="484"/>
      <c r="I154" s="484"/>
      <c r="J154" s="484"/>
    </row>
    <row r="155" spans="2:10" ht="14.1"/>
    <row r="156" spans="2:10" ht="14.1"/>
    <row r="157" spans="2:10" ht="14.1"/>
    <row r="158" spans="2:10" ht="14.1"/>
    <row r="159" spans="2:10" s="297" customFormat="1" ht="14.1">
      <c r="B159" s="4"/>
      <c r="C159" s="4"/>
      <c r="D159" s="4"/>
      <c r="E159" s="4"/>
    </row>
    <row r="160" spans="2:10" ht="14.1"/>
    <row r="161" ht="14.1"/>
    <row r="162" ht="14.1"/>
    <row r="163" ht="14.1"/>
    <row r="164" ht="14.1"/>
    <row r="165" ht="14.1"/>
    <row r="166" ht="14.1"/>
    <row r="167" ht="14.1"/>
    <row r="168" ht="14.1"/>
    <row r="169" ht="14.1"/>
    <row r="170" ht="14.1"/>
    <row r="171" ht="14.1"/>
    <row r="172" ht="14.1"/>
    <row r="173" ht="14.1"/>
    <row r="174" ht="14.1"/>
    <row r="175" ht="14.1"/>
    <row r="176" ht="14.1"/>
    <row r="177" ht="14.1"/>
    <row r="178" ht="14.1"/>
    <row r="179" ht="14.1"/>
    <row r="180" ht="14.1"/>
    <row r="181" ht="14.1"/>
    <row r="182" ht="14.1"/>
    <row r="183" ht="14.1"/>
    <row r="184" ht="14.1"/>
    <row r="185" ht="14.1"/>
    <row r="186" ht="14.1"/>
    <row r="187" ht="14.1"/>
    <row r="188" ht="14.1"/>
    <row r="189" ht="14.1"/>
    <row r="190" ht="14.1"/>
    <row r="191" ht="14.1"/>
    <row r="192" ht="14.1"/>
  </sheetData>
  <mergeCells count="20">
    <mergeCell ref="B154:J154"/>
    <mergeCell ref="B148:J148"/>
    <mergeCell ref="B149:J149"/>
    <mergeCell ref="B151:J151"/>
    <mergeCell ref="B152:J152"/>
    <mergeCell ref="B153:J153"/>
    <mergeCell ref="B88:J88"/>
    <mergeCell ref="B2:J2"/>
    <mergeCell ref="B3:J3"/>
    <mergeCell ref="B4:J4"/>
    <mergeCell ref="B5:J5"/>
    <mergeCell ref="B6:J6"/>
    <mergeCell ref="B7:J7"/>
    <mergeCell ref="B8:J8"/>
    <mergeCell ref="B10:J10"/>
    <mergeCell ref="B11:J11"/>
    <mergeCell ref="B12:J12"/>
    <mergeCell ref="B13:J13"/>
    <mergeCell ref="B23:J23"/>
    <mergeCell ref="B24:D24"/>
  </mergeCells>
  <dataValidations count="25">
    <dataValidation type="decimal" allowBlank="1" showInputMessage="1" showErrorMessage="1" errorTitle="Please only input numbers" error="Only numbers should be included in these cells" promptTitle="Production values" prompt="Please input the production value of the project here." sqref="I90:I136" xr:uid="{00000000-0002-0000-0C00-000000000000}">
      <formula1>0</formula1>
      <formula2>1000000000000000</formula2>
    </dataValidation>
    <dataValidation type="decimal" allowBlank="1" showInputMessage="1" showErrorMessage="1" errorTitle="Please only input numbers" error="Only numbers should be included in these cells" promptTitle="Production volume" prompt="Please input the production volume of the project here." sqref="G131:G146 I137:I146 G92:G93 G100:G101 G116 G118 G120 G126:G129" xr:uid="{00000000-0002-0000-0C00-000001000000}">
      <formula1>0</formula1>
      <formula2>1000000000000000</formula2>
    </dataValidation>
    <dataValidation type="list" allowBlank="1" showInputMessage="1" showErrorMessage="1" sqref="C28:C86" xr:uid="{00000000-0002-0000-0C00-000002000000}">
      <formula1>"&lt; Company type &gt;,State-owned enterprises &amp; public corporations,Private"</formula1>
    </dataValidation>
    <dataValidation type="whole" allowBlank="1" showInputMessage="1" showErrorMessage="1" errorTitle="Do not edit - based on part 5" error="These cells will be filled automatically" promptTitle="Do not edit - based on part 5" prompt=" " sqref="I28:I86" xr:uid="{00000000-0002-0000-0C00-000003000000}">
      <formula1>1</formula1>
      <formula2>2</formula2>
    </dataValidation>
    <dataValidation errorStyle="warning" allowBlank="1" showInputMessage="1" showErrorMessage="1" errorTitle="URL " error="Please input a link in these cells" sqref="G28:H86" xr:uid="{00000000-0002-0000-0C00-000004000000}"/>
    <dataValidation allowBlank="1" showInputMessage="1" showErrorMessage="1" promptTitle="Identification #" prompt="Please input unique identification number, such as TIN, organisational number or similar" sqref="D28:D86" xr:uid="{00000000-0002-0000-0C00-000005000000}"/>
    <dataValidation allowBlank="1" showInputMessage="1" showErrorMessage="1" promptTitle="Company name" prompt="Input company name here._x000a__x000a_Please refrain from using acronyms, and input complete name." sqref="B28:B86" xr:uid="{00000000-0002-0000-0C00-000006000000}"/>
    <dataValidation type="list" allowBlank="1" showInputMessage="1" showErrorMessage="1" promptTitle="Please select Sector" prompt="Please select the relevant sector of the company from the list" sqref="E28:E86" xr:uid="{00000000-0002-0000-0C00-000007000000}">
      <formula1>Sector_list</formula1>
    </dataValidation>
    <dataValidation type="textLength" allowBlank="1" showInputMessage="1" showErrorMessage="1" errorTitle="Do not edit these cells" error="Please do not edit these cells" sqref="B151:J153" xr:uid="{00000000-0002-0000-0C00-000008000000}">
      <formula1>9999999</formula1>
      <formula2>99999999</formula2>
    </dataValidation>
    <dataValidation type="textLength" allowBlank="1" showInputMessage="1" showErrorMessage="1" errorTitle="Do not edit - based on Part 4" error="These cells will be filled automatically" promptTitle="Do not edit - based on Part 4" prompt=" " sqref="E15:E21" xr:uid="{00000000-0002-0000-0C00-000009000000}">
      <formula1>999999</formula1>
      <formula2>9999999</formula2>
    </dataValidation>
    <dataValidation type="textLength" allowBlank="1" showInputMessage="1" showErrorMessage="1" sqref="A1:K13 A22:L24 F14:K21 E25:K26 A26:D26 A25 B87:K88 A89:K89 A14:E14 B154:J154 A28:A88 J28:K86 B147:J150 A27:K27 K90:K154 A90:A154" xr:uid="{00000000-0002-0000-0C00-00000A000000}">
      <formula1>9999999</formula1>
      <formula2>99999999</formula2>
    </dataValidation>
    <dataValidation allowBlank="1" showInputMessage="1" showErrorMessage="1" promptTitle="Receiving government agency" prompt="Input the name of the government recipient here._x000a__x000a_Please refrain from using acronyms, and input complete name." sqref="B15:B21" xr:uid="{00000000-0002-0000-0C00-00000B000000}"/>
    <dataValidation type="list" allowBlank="1" showInputMessage="1" showErrorMessage="1" promptTitle="Government agency type" prompt="Choose type of government agency from the drop-down list._x000a_Please refrain from using custom types if possible." sqref="C15:C21" xr:uid="{00000000-0002-0000-0C00-00000C000000}">
      <formula1>Agency_type</formula1>
    </dataValidation>
    <dataValidation allowBlank="1" showInputMessage="1" showErrorMessage="1" promptTitle="Identification" prompt="Please input identification number for the reporting government entity, if applicable." sqref="D15:D21" xr:uid="{00000000-0002-0000-0C00-00000D000000}"/>
    <dataValidation type="textLength" allowBlank="1" showInputMessage="1" showErrorMessage="1" errorTitle="Please do not edit these cells" error="Please do not edit these cells" sqref="B25 C24:D24" xr:uid="{00000000-0002-0000-0C00-00000E000000}">
      <formula1>10000</formula1>
      <formula2>50000</formula2>
    </dataValidation>
    <dataValidation allowBlank="1" showInputMessage="1" showErrorMessage="1" promptTitle="Registry URL" prompt="Please insert direct URL to the registry or agency" sqref="D25" xr:uid="{00000000-0002-0000-0C00-00000F000000}"/>
    <dataValidation allowBlank="1" showInputMessage="1" showErrorMessage="1" promptTitle="Name of register" prompt="Please input name of register or agency" sqref="C25" xr:uid="{00000000-0002-0000-0C00-000010000000}"/>
    <dataValidation allowBlank="1" showInputMessage="1" showErrorMessage="1" promptTitle="Name of identifier" prompt="Please input name of identifier, such as &quot;Taxpayer Identification Number&quot; or similar." sqref="B25" xr:uid="{00000000-0002-0000-0C00-000011000000}"/>
    <dataValidation allowBlank="1" showInputMessage="1" showErrorMessage="1" promptTitle="Please insert commodities" prompt="Please insert the relevant commodities of the company here, separated by commas." sqref="F28:F85" xr:uid="{00000000-0002-0000-0C00-000012000000}"/>
    <dataValidation type="list" allowBlank="1" showInputMessage="1" showErrorMessage="1" promptTitle="Please insert commodity" prompt="Please insert the relevant commodities of the project here, one commodity for each row. If one project generates more than one commodity, please use several rows." sqref="E90:E146" xr:uid="{00000000-0002-0000-0C00-000013000000}">
      <formula1>Commodity_names</formula1>
    </dataValidation>
    <dataValidation type="list" allowBlank="1" showInputMessage="1" showErrorMessage="1" sqref="F90:F146" xr:uid="{00000000-0002-0000-0C00-000014000000}">
      <formula1>Project_phases_list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90:H146" xr:uid="{00000000-0002-0000-0C00-000015000000}">
      <formula1>"&lt;Select unit&gt;,Sm3,Sm3 o.e.,Barrels,Tonnes,oz,carats,Scf"</formula1>
    </dataValidation>
    <dataValidation allowBlank="1" showInputMessage="1" showErrorMessage="1" promptTitle="Reference number" prompt="Please input the reference number of the legal agreement: contract, licence, lease, concession..." sqref="C90:C146" xr:uid="{00000000-0002-0000-0C00-000016000000}"/>
    <dataValidation allowBlank="1" showInputMessage="1" showErrorMessage="1" promptTitle="Affiliated Companies" prompt="Please insert the relevant companies affiliated to the project here, separated by commas." sqref="D140:D146 D90:D138" xr:uid="{00000000-0002-0000-0C00-000017000000}"/>
    <dataValidation allowBlank="1" showInputMessage="1" showErrorMessage="1" promptTitle="Project name" prompt="Input project name here._x000a__x000a_Please refrain from using acronyms, and input complete name." sqref="B90:B146 D139" xr:uid="{00000000-0002-0000-0C00-000018000000}"/>
  </dataValidations>
  <hyperlinks>
    <hyperlink ref="B8" r:id="rId1" xr:uid="{00000000-0004-0000-0C00-000000000000}"/>
    <hyperlink ref="B148:F148" r:id="rId2" display="For the latest version of Summary data templates, see  https://eiti.org/summary-data-template" xr:uid="{00000000-0004-0000-0C00-000001000000}"/>
    <hyperlink ref="B149:F149" r:id="rId3" display="Give us your feedback or report a conflict in the data! Write to us at  data@eiti.org" xr:uid="{00000000-0004-0000-0C00-000002000000}"/>
    <hyperlink ref="C145" r:id="rId4" xr:uid="{00000000-0004-0000-0C00-000003000000}"/>
    <hyperlink ref="C137" r:id="rId5" xr:uid="{00000000-0004-0000-0C00-000004000000}"/>
    <hyperlink ref="C138" r:id="rId6" xr:uid="{00000000-0004-0000-0C00-000005000000}"/>
    <hyperlink ref="C142" r:id="rId7" xr:uid="{00000000-0004-0000-0C00-000006000000}"/>
    <hyperlink ref="C144" r:id="rId8" xr:uid="{00000000-0004-0000-0C00-000007000000}"/>
    <hyperlink ref="C139" r:id="rId9" xr:uid="{00000000-0004-0000-0C00-000008000000}"/>
  </hyperlinks>
  <pageMargins left="0.25" right="0.25" top="0.75" bottom="0.75" header="0.3" footer="0.3"/>
  <pageSetup paperSize="8" fitToHeight="0" orientation="landscape" horizontalDpi="2400" verticalDpi="2400" r:id="rId10"/>
  <legacyDrawing r:id="rId11"/>
  <tableParts count="3">
    <tablePart r:id="rId12"/>
    <tablePart r:id="rId13"/>
    <tablePart r:id="rId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U85"/>
  <sheetViews>
    <sheetView showGridLines="0" topLeftCell="J7" zoomScaleNormal="100" workbookViewId="0">
      <selection activeCell="G25" sqref="G25"/>
    </sheetView>
  </sheetViews>
  <sheetFormatPr defaultColWidth="8.5" defaultRowHeight="14.1"/>
  <cols>
    <col min="1" max="1" width="2.5" style="97" customWidth="1"/>
    <col min="2" max="5" width="0" style="97" hidden="1" customWidth="1"/>
    <col min="6" max="6" width="50.5" style="97" customWidth="1"/>
    <col min="7" max="7" width="16.5" style="97" customWidth="1"/>
    <col min="8" max="8" width="39" style="97" bestFit="1" customWidth="1"/>
    <col min="9" max="9" width="39.5" style="97" customWidth="1"/>
    <col min="10" max="10" width="21" style="97" bestFit="1" customWidth="1"/>
    <col min="11" max="11" width="15.5" style="97" bestFit="1" customWidth="1"/>
    <col min="12" max="12" width="2.5" style="97" customWidth="1"/>
    <col min="13" max="13" width="19.5" style="97" bestFit="1" customWidth="1"/>
    <col min="14" max="14" width="73.5" style="97" bestFit="1" customWidth="1"/>
    <col min="15" max="15" width="4" style="97" customWidth="1"/>
    <col min="16" max="17" width="8.5" style="97"/>
    <col min="18" max="18" width="21" style="97" bestFit="1" customWidth="1"/>
    <col min="19" max="19" width="8.5" style="97"/>
    <col min="20" max="20" width="21" style="97" bestFit="1" customWidth="1"/>
    <col min="21" max="16384" width="8.5" style="97"/>
  </cols>
  <sheetData>
    <row r="1" spans="6:14" s="4" customFormat="1" ht="15.75" hidden="1" customHeight="1"/>
    <row r="2" spans="6:14" s="4" customFormat="1" hidden="1"/>
    <row r="3" spans="6:14" s="4" customFormat="1" hidden="1">
      <c r="N3" s="102" t="s">
        <v>847</v>
      </c>
    </row>
    <row r="4" spans="6:14" s="4" customFormat="1" hidden="1">
      <c r="N4" s="102" t="str">
        <f>[1]Introduction!G4</f>
        <v>YYYY-MM-DD</v>
      </c>
    </row>
    <row r="5" spans="6:14" s="4" customFormat="1" hidden="1"/>
    <row r="6" spans="6:14" s="4" customFormat="1" hidden="1"/>
    <row r="7" spans="6:14" s="4" customFormat="1"/>
    <row r="8" spans="6:14" s="4" customFormat="1">
      <c r="F8" s="490" t="s">
        <v>848</v>
      </c>
      <c r="G8" s="490"/>
      <c r="H8" s="490"/>
      <c r="I8" s="490"/>
      <c r="J8" s="490"/>
      <c r="K8" s="490"/>
      <c r="L8" s="490"/>
      <c r="M8" s="490"/>
      <c r="N8" s="490"/>
    </row>
    <row r="9" spans="6:14" s="4" customFormat="1" ht="23.1">
      <c r="F9" s="491" t="s">
        <v>35</v>
      </c>
      <c r="G9" s="491"/>
      <c r="H9" s="491"/>
      <c r="I9" s="491"/>
      <c r="J9" s="491"/>
      <c r="K9" s="491"/>
      <c r="L9" s="491"/>
      <c r="M9" s="491"/>
      <c r="N9" s="491"/>
    </row>
    <row r="10" spans="6:14" s="4" customFormat="1">
      <c r="F10" s="492" t="s">
        <v>849</v>
      </c>
      <c r="G10" s="492"/>
      <c r="H10" s="492"/>
      <c r="I10" s="492"/>
      <c r="J10" s="492"/>
      <c r="K10" s="492"/>
      <c r="L10" s="492"/>
      <c r="M10" s="492"/>
      <c r="N10" s="492"/>
    </row>
    <row r="11" spans="6:14" s="4" customFormat="1">
      <c r="F11" s="438" t="s">
        <v>850</v>
      </c>
      <c r="G11" s="438"/>
      <c r="H11" s="438"/>
      <c r="I11" s="438"/>
      <c r="J11" s="438"/>
      <c r="K11" s="438"/>
      <c r="L11" s="438"/>
      <c r="M11" s="438"/>
      <c r="N11" s="438"/>
    </row>
    <row r="12" spans="6:14" s="4" customFormat="1">
      <c r="F12" s="438" t="s">
        <v>851</v>
      </c>
      <c r="G12" s="438"/>
      <c r="H12" s="438"/>
      <c r="I12" s="438"/>
      <c r="J12" s="438"/>
      <c r="K12" s="438"/>
      <c r="L12" s="438"/>
      <c r="M12" s="438"/>
      <c r="N12" s="438"/>
    </row>
    <row r="13" spans="6:14" s="4" customFormat="1">
      <c r="F13" s="489" t="s">
        <v>852</v>
      </c>
      <c r="G13" s="489"/>
      <c r="H13" s="489"/>
      <c r="I13" s="489"/>
      <c r="J13" s="489"/>
      <c r="K13" s="489"/>
      <c r="L13" s="489"/>
      <c r="M13" s="489"/>
      <c r="N13" s="489"/>
    </row>
    <row r="14" spans="6:14" s="4" customFormat="1">
      <c r="F14" s="494" t="s">
        <v>853</v>
      </c>
      <c r="G14" s="494"/>
      <c r="H14" s="494"/>
      <c r="I14" s="494"/>
      <c r="J14" s="494"/>
      <c r="K14" s="494"/>
      <c r="L14" s="494"/>
      <c r="M14" s="494"/>
      <c r="N14" s="494"/>
    </row>
    <row r="15" spans="6:14" s="4" customFormat="1">
      <c r="F15" s="495" t="s">
        <v>854</v>
      </c>
      <c r="G15" s="495"/>
      <c r="H15" s="495"/>
      <c r="I15" s="495"/>
      <c r="J15" s="495"/>
      <c r="K15" s="495"/>
      <c r="L15" s="495"/>
      <c r="M15" s="495"/>
      <c r="N15" s="495"/>
    </row>
    <row r="16" spans="6:14" s="4" customFormat="1">
      <c r="F16" s="496" t="s">
        <v>39</v>
      </c>
      <c r="G16" s="497"/>
      <c r="H16" s="497"/>
      <c r="I16" s="497"/>
      <c r="J16" s="497"/>
      <c r="K16" s="497"/>
      <c r="L16" s="497"/>
      <c r="M16" s="497"/>
      <c r="N16" s="497"/>
    </row>
    <row r="17" spans="2:21" s="4" customFormat="1"/>
    <row r="18" spans="2:21" s="4" customFormat="1" ht="23.1">
      <c r="F18" s="478" t="s">
        <v>855</v>
      </c>
      <c r="G18" s="478"/>
      <c r="H18" s="478"/>
      <c r="I18" s="478"/>
      <c r="J18" s="478"/>
      <c r="K18" s="478"/>
      <c r="M18" s="498" t="s">
        <v>856</v>
      </c>
      <c r="N18" s="498"/>
    </row>
    <row r="19" spans="2:21" s="4" customFormat="1" ht="15.75" customHeight="1">
      <c r="M19" s="499" t="s">
        <v>857</v>
      </c>
      <c r="N19" s="499"/>
    </row>
    <row r="20" spans="2:21">
      <c r="F20" s="500" t="s">
        <v>858</v>
      </c>
      <c r="G20" s="500"/>
      <c r="H20" s="500"/>
      <c r="I20" s="500"/>
      <c r="J20" s="500"/>
      <c r="K20" s="501"/>
      <c r="M20" s="4"/>
      <c r="N20" s="4"/>
    </row>
    <row r="21" spans="2:21" ht="23.1">
      <c r="B21" s="103" t="s">
        <v>859</v>
      </c>
      <c r="C21" s="103" t="s">
        <v>860</v>
      </c>
      <c r="D21" s="103" t="s">
        <v>861</v>
      </c>
      <c r="E21" s="103" t="s">
        <v>862</v>
      </c>
      <c r="F21" s="97" t="s">
        <v>863</v>
      </c>
      <c r="G21" s="97" t="s">
        <v>698</v>
      </c>
      <c r="H21" s="97" t="s">
        <v>864</v>
      </c>
      <c r="I21" s="97" t="s">
        <v>865</v>
      </c>
      <c r="J21" s="97" t="s">
        <v>866</v>
      </c>
      <c r="K21" s="4" t="s">
        <v>793</v>
      </c>
      <c r="M21" s="491" t="s">
        <v>867</v>
      </c>
      <c r="N21" s="491"/>
    </row>
    <row r="22" spans="2:21" ht="15.75" customHeight="1">
      <c r="B22" s="103" t="str">
        <f>IFERROR(VLOOKUP(Government_revenues_table[[#This Row],[GFS Classification]],[1]!Table6_GFS_codes_classification[#Data],COLUMNS($F:F)+3,FALSE),"Do not enter data")</f>
        <v>Do not enter data</v>
      </c>
      <c r="C22" s="103" t="str">
        <f>IFERROR(VLOOKUP(Government_revenues_table[[#This Row],[GFS Classification]],[1]!Table6_GFS_codes_classification[#Data],COLUMNS($F:G)+3,FALSE),"Do not enter data")</f>
        <v>Do not enter data</v>
      </c>
      <c r="D22" s="103" t="str">
        <f>IFERROR(VLOOKUP(Government_revenues_table[[#This Row],[GFS Classification]],[1]!Table6_GFS_codes_classification[#Data],COLUMNS($F:H)+3,FALSE),"Do not enter data")</f>
        <v>Do not enter data</v>
      </c>
      <c r="E22" s="103" t="str">
        <f>IFERROR(VLOOKUP(Government_revenues_table[[#This Row],[GFS Classification]],[1]!Table6_GFS_codes_classification[#Data],COLUMNS($F:I)+3,FALSE),"Do not enter data")</f>
        <v>Do not enter data</v>
      </c>
      <c r="F22" s="311" t="s">
        <v>868</v>
      </c>
      <c r="G22" s="4" t="s">
        <v>111</v>
      </c>
      <c r="H22" s="311" t="s">
        <v>869</v>
      </c>
      <c r="I22" s="311" t="s">
        <v>677</v>
      </c>
      <c r="J22" s="312">
        <v>67645293</v>
      </c>
      <c r="K22" s="311" t="s">
        <v>53</v>
      </c>
      <c r="M22" s="502" t="s">
        <v>870</v>
      </c>
      <c r="N22" s="502"/>
    </row>
    <row r="23" spans="2:21" ht="15.75" customHeight="1">
      <c r="B23" s="109" t="str">
        <f>IFERROR(VLOOKUP(Government_revenues_table[[#This Row],[GFS Classification]],[1]!Table6_GFS_codes_classification[#Data],COLUMNS($F:F)+3,FALSE),"Do not enter data")</f>
        <v>Do not enter data</v>
      </c>
      <c r="C23" s="109" t="str">
        <f>IFERROR(VLOOKUP(Government_revenues_table[[#This Row],[GFS Classification]],[1]!Table6_GFS_codes_classification[#Data],COLUMNS($F:G)+3,FALSE),"Do not enter data")</f>
        <v>Do not enter data</v>
      </c>
      <c r="D23" s="109" t="str">
        <f>IFERROR(VLOOKUP(Government_revenues_table[[#This Row],[GFS Classification]],[1]!Table6_GFS_codes_classification[#Data],COLUMNS($F:H)+3,FALSE),"Do not enter data")</f>
        <v>Do not enter data</v>
      </c>
      <c r="E23" s="109" t="str">
        <f>IFERROR(VLOOKUP(Government_revenues_table[[#This Row],[GFS Classification]],[1]!Table6_GFS_codes_classification[#Data],COLUMNS($F:I)+3,FALSE),"Do not enter data")</f>
        <v>Do not enter data</v>
      </c>
      <c r="F23" s="311" t="s">
        <v>868</v>
      </c>
      <c r="G23" s="4" t="s">
        <v>111</v>
      </c>
      <c r="H23" s="311" t="s">
        <v>871</v>
      </c>
      <c r="I23" s="311" t="s">
        <v>677</v>
      </c>
      <c r="J23" s="312">
        <v>421547440</v>
      </c>
      <c r="K23" s="311" t="s">
        <v>53</v>
      </c>
      <c r="M23" s="502"/>
      <c r="N23" s="502"/>
    </row>
    <row r="24" spans="2:21" ht="15.75" customHeight="1">
      <c r="B24" s="109" t="str">
        <f>IFERROR(VLOOKUP(Government_revenues_table[[#This Row],[GFS Classification]],[1]!Table6_GFS_codes_classification[#Data],COLUMNS($F:F)+3,FALSE),"Do not enter data")</f>
        <v>Do not enter data</v>
      </c>
      <c r="C24" s="109" t="str">
        <f>IFERROR(VLOOKUP(Government_revenues_table[[#This Row],[GFS Classification]],[1]!Table6_GFS_codes_classification[#Data],COLUMNS($F:G)+3,FALSE),"Do not enter data")</f>
        <v>Do not enter data</v>
      </c>
      <c r="D24" s="109" t="str">
        <f>IFERROR(VLOOKUP(Government_revenues_table[[#This Row],[GFS Classification]],[1]!Table6_GFS_codes_classification[#Data],COLUMNS($F:H)+3,FALSE),"Do not enter data")</f>
        <v>Do not enter data</v>
      </c>
      <c r="E24" s="109" t="str">
        <f>IFERROR(VLOOKUP(Government_revenues_table[[#This Row],[GFS Classification]],[1]!Table6_GFS_codes_classification[#Data],COLUMNS($F:I)+3,FALSE),"Do not enter data")</f>
        <v>Do not enter data</v>
      </c>
      <c r="F24" s="311" t="s">
        <v>868</v>
      </c>
      <c r="G24" s="4" t="s">
        <v>111</v>
      </c>
      <c r="H24" s="311" t="s">
        <v>872</v>
      </c>
      <c r="I24" s="311" t="s">
        <v>677</v>
      </c>
      <c r="J24" s="312">
        <v>1389569291</v>
      </c>
      <c r="K24" s="311" t="s">
        <v>53</v>
      </c>
      <c r="M24" s="502"/>
      <c r="N24" s="502"/>
    </row>
    <row r="25" spans="2:21" ht="15.75" customHeight="1">
      <c r="B25" s="109" t="str">
        <f>IFERROR(VLOOKUP(Government_revenues_table[[#This Row],[GFS Classification]],[1]!Table6_GFS_codes_classification[#Data],COLUMNS($F:F)+3,FALSE),"Do not enter data")</f>
        <v>Do not enter data</v>
      </c>
      <c r="C25" s="109" t="str">
        <f>IFERROR(VLOOKUP(Government_revenues_table[[#This Row],[GFS Classification]],[1]!Table6_GFS_codes_classification[#Data],COLUMNS($F:G)+3,FALSE),"Do not enter data")</f>
        <v>Do not enter data</v>
      </c>
      <c r="D25" s="109" t="str">
        <f>IFERROR(VLOOKUP(Government_revenues_table[[#This Row],[GFS Classification]],[1]!Table6_GFS_codes_classification[#Data],COLUMNS($F:H)+3,FALSE),"Do not enter data")</f>
        <v>Do not enter data</v>
      </c>
      <c r="E25" s="109" t="str">
        <f>IFERROR(VLOOKUP(Government_revenues_table[[#This Row],[GFS Classification]],[1]!Table6_GFS_codes_classification[#Data],COLUMNS($F:I)+3,FALSE),"Do not enter data")</f>
        <v>Do not enter data</v>
      </c>
      <c r="F25" s="311" t="s">
        <v>868</v>
      </c>
      <c r="G25" s="4" t="s">
        <v>111</v>
      </c>
      <c r="H25" s="311" t="s">
        <v>873</v>
      </c>
      <c r="I25" s="311" t="s">
        <v>677</v>
      </c>
      <c r="J25" s="312">
        <v>129244281</v>
      </c>
      <c r="K25" s="311" t="s">
        <v>53</v>
      </c>
      <c r="M25" s="502"/>
      <c r="N25" s="502"/>
    </row>
    <row r="26" spans="2:21" ht="15.95">
      <c r="B26" s="103" t="str">
        <f>IFERROR(VLOOKUP(Government_revenues_table[[#This Row],[GFS Classification]],[1]!Table6_GFS_codes_classification[#Data],COLUMNS($F:F)+3,FALSE),"Do not enter data")</f>
        <v>Do not enter data</v>
      </c>
      <c r="C26" s="103" t="str">
        <f>IFERROR(VLOOKUP(Government_revenues_table[[#This Row],[GFS Classification]],[1]!Table6_GFS_codes_classification[#Data],COLUMNS($F:G)+3,FALSE),"Do not enter data")</f>
        <v>Do not enter data</v>
      </c>
      <c r="D26" s="103" t="str">
        <f>IFERROR(VLOOKUP(Government_revenues_table[[#This Row],[GFS Classification]],[1]!Table6_GFS_codes_classification[#Data],COLUMNS($F:H)+3,FALSE),"Do not enter data")</f>
        <v>Do not enter data</v>
      </c>
      <c r="E26" s="103" t="str">
        <f>IFERROR(VLOOKUP(Government_revenues_table[[#This Row],[GFS Classification]],[1]!Table6_GFS_codes_classification[#Data],COLUMNS($F:I)+3,FALSE),"Do not enter data")</f>
        <v>Do not enter data</v>
      </c>
      <c r="F26" s="311" t="s">
        <v>874</v>
      </c>
      <c r="G26" s="4" t="s">
        <v>111</v>
      </c>
      <c r="H26" s="311" t="s">
        <v>875</v>
      </c>
      <c r="I26" s="311" t="s">
        <v>677</v>
      </c>
      <c r="J26" s="312">
        <f>20085909+3404200+340287585</f>
        <v>363777694</v>
      </c>
      <c r="K26" s="311" t="s">
        <v>53</v>
      </c>
      <c r="M26" s="477" t="s">
        <v>876</v>
      </c>
      <c r="N26" s="477"/>
    </row>
    <row r="27" spans="2:21" ht="15.95">
      <c r="B27" s="103" t="str">
        <f>IFERROR(VLOOKUP(Government_revenues_table[[#This Row],[GFS Classification]],[1]!Table6_GFS_codes_classification[#Data],COLUMNS($F:F)+3,FALSE),"Do not enter data")</f>
        <v>Do not enter data</v>
      </c>
      <c r="C27" s="103" t="str">
        <f>IFERROR(VLOOKUP(Government_revenues_table[[#This Row],[GFS Classification]],[1]!Table6_GFS_codes_classification[#Data],COLUMNS($F:G)+3,FALSE),"Do not enter data")</f>
        <v>Do not enter data</v>
      </c>
      <c r="D27" s="103" t="str">
        <f>IFERROR(VLOOKUP(Government_revenues_table[[#This Row],[GFS Classification]],[1]!Table6_GFS_codes_classification[#Data],COLUMNS($F:H)+3,FALSE),"Do not enter data")</f>
        <v>Do not enter data</v>
      </c>
      <c r="E27" s="103" t="str">
        <f>IFERROR(VLOOKUP(Government_revenues_table[[#This Row],[GFS Classification]],[1]!Table6_GFS_codes_classification[#Data],COLUMNS($F:I)+3,FALSE),"Do not enter data")</f>
        <v>Do not enter data</v>
      </c>
      <c r="F27" s="311" t="s">
        <v>877</v>
      </c>
      <c r="G27" s="4" t="s">
        <v>111</v>
      </c>
      <c r="H27" s="311" t="s">
        <v>878</v>
      </c>
      <c r="I27" s="311" t="s">
        <v>677</v>
      </c>
      <c r="J27" s="312">
        <f>12961911+598019340</f>
        <v>610981251</v>
      </c>
      <c r="K27" s="311" t="s">
        <v>53</v>
      </c>
      <c r="M27" s="477" t="s">
        <v>879</v>
      </c>
      <c r="N27" s="477"/>
    </row>
    <row r="28" spans="2:21" ht="17.100000000000001" thickBot="1">
      <c r="B28" s="103" t="str">
        <f>IFERROR(VLOOKUP(Government_revenues_table[[#This Row],[GFS Classification]],[1]!Table6_GFS_codes_classification[#Data],COLUMNS($F:F)+3,FALSE),"Do not enter data")</f>
        <v>Do not enter data</v>
      </c>
      <c r="C28" s="103" t="str">
        <f>IFERROR(VLOOKUP(Government_revenues_table[[#This Row],[GFS Classification]],[1]!Table6_GFS_codes_classification[#Data],COLUMNS($F:G)+3,FALSE),"Do not enter data")</f>
        <v>Do not enter data</v>
      </c>
      <c r="D28" s="103" t="str">
        <f>IFERROR(VLOOKUP(Government_revenues_table[[#This Row],[GFS Classification]],[1]!Table6_GFS_codes_classification[#Data],COLUMNS($F:H)+3,FALSE),"Do not enter data")</f>
        <v>Do not enter data</v>
      </c>
      <c r="E28" s="103" t="str">
        <f>IFERROR(VLOOKUP(Government_revenues_table[[#This Row],[GFS Classification]],[1]!Table6_GFS_codes_classification[#Data],COLUMNS($F:I)+3,FALSE),"Do not enter data")</f>
        <v>Do not enter data</v>
      </c>
      <c r="F28" s="311" t="s">
        <v>868</v>
      </c>
      <c r="G28" s="4" t="s">
        <v>111</v>
      </c>
      <c r="H28" s="311" t="s">
        <v>880</v>
      </c>
      <c r="I28" s="311" t="s">
        <v>677</v>
      </c>
      <c r="J28" s="312">
        <v>73122304</v>
      </c>
      <c r="K28" s="311" t="s">
        <v>53</v>
      </c>
      <c r="M28" s="105"/>
      <c r="N28" s="105"/>
    </row>
    <row r="29" spans="2:21" ht="15.95">
      <c r="B29" s="103" t="str">
        <f>IFERROR(VLOOKUP(Government_revenues_table[[#This Row],[GFS Classification]],[1]!Table6_GFS_codes_classification[#Data],COLUMNS($F:F)+3,FALSE),"Do not enter data")</f>
        <v>Do not enter data</v>
      </c>
      <c r="C29" s="103" t="str">
        <f>IFERROR(VLOOKUP(Government_revenues_table[[#This Row],[GFS Classification]],[1]!Table6_GFS_codes_classification[#Data],COLUMNS($F:G)+3,FALSE),"Do not enter data")</f>
        <v>Do not enter data</v>
      </c>
      <c r="D29" s="103" t="str">
        <f>IFERROR(VLOOKUP(Government_revenues_table[[#This Row],[GFS Classification]],[1]!Table6_GFS_codes_classification[#Data],COLUMNS($F:H)+3,FALSE),"Do not enter data")</f>
        <v>Do not enter data</v>
      </c>
      <c r="E29" s="103" t="str">
        <f>IFERROR(VLOOKUP(Government_revenues_table[[#This Row],[GFS Classification]],[1]!Table6_GFS_codes_classification[#Data],COLUMNS($F:I)+3,FALSE),"Do not enter data")</f>
        <v>Do not enter data</v>
      </c>
      <c r="F29" s="311" t="s">
        <v>877</v>
      </c>
      <c r="G29" s="4" t="s">
        <v>111</v>
      </c>
      <c r="H29" s="311" t="s">
        <v>881</v>
      </c>
      <c r="I29" s="311" t="s">
        <v>677</v>
      </c>
      <c r="J29" s="312">
        <v>442645633</v>
      </c>
      <c r="K29" s="311" t="s">
        <v>53</v>
      </c>
      <c r="P29" s="106"/>
      <c r="Q29" s="4"/>
      <c r="R29" s="20"/>
      <c r="S29" s="4"/>
      <c r="T29" s="20"/>
      <c r="U29" s="4"/>
    </row>
    <row r="30" spans="2:21" ht="15.95">
      <c r="B30" s="103" t="str">
        <f>IFERROR(VLOOKUP(Government_revenues_table[[#This Row],[GFS Classification]],[1]!Table6_GFS_codes_classification[#Data],COLUMNS($F:F)+3,FALSE),"Do not enter data")</f>
        <v>Do not enter data</v>
      </c>
      <c r="C30" s="103" t="str">
        <f>IFERROR(VLOOKUP(Government_revenues_table[[#This Row],[GFS Classification]],[1]!Table6_GFS_codes_classification[#Data],COLUMNS($F:G)+3,FALSE),"Do not enter data")</f>
        <v>Do not enter data</v>
      </c>
      <c r="D30" s="103" t="str">
        <f>IFERROR(VLOOKUP(Government_revenues_table[[#This Row],[GFS Classification]],[1]!Table6_GFS_codes_classification[#Data],COLUMNS($F:H)+3,FALSE),"Do not enter data")</f>
        <v>Do not enter data</v>
      </c>
      <c r="E30" s="103" t="str">
        <f>IFERROR(VLOOKUP(Government_revenues_table[[#This Row],[GFS Classification]],[1]!Table6_GFS_codes_classification[#Data],COLUMNS($F:I)+3,FALSE),"Do not enter data")</f>
        <v>Do not enter data</v>
      </c>
      <c r="F30" s="311" t="s">
        <v>877</v>
      </c>
      <c r="G30" s="4" t="s">
        <v>111</v>
      </c>
      <c r="H30" s="311" t="s">
        <v>882</v>
      </c>
      <c r="I30" s="311" t="s">
        <v>677</v>
      </c>
      <c r="J30" s="312">
        <v>1433391</v>
      </c>
      <c r="K30" s="311" t="s">
        <v>53</v>
      </c>
      <c r="P30" s="493"/>
      <c r="Q30" s="493"/>
      <c r="R30" s="493"/>
      <c r="S30" s="493"/>
      <c r="T30" s="493"/>
      <c r="U30" s="493"/>
    </row>
    <row r="31" spans="2:21" ht="15.95">
      <c r="B31" s="103" t="str">
        <f>IFERROR(VLOOKUP(Government_revenues_table[[#This Row],[GFS Classification]],[1]!Table6_GFS_codes_classification[#Data],COLUMNS($F:F)+3,FALSE),"Do not enter data")</f>
        <v>Do not enter data</v>
      </c>
      <c r="C31" s="103" t="str">
        <f>IFERROR(VLOOKUP(Government_revenues_table[[#This Row],[GFS Classification]],[1]!Table6_GFS_codes_classification[#Data],COLUMNS($F:G)+3,FALSE),"Do not enter data")</f>
        <v>Do not enter data</v>
      </c>
      <c r="D31" s="103" t="str">
        <f>IFERROR(VLOOKUP(Government_revenues_table[[#This Row],[GFS Classification]],[1]!Table6_GFS_codes_classification[#Data],COLUMNS($F:H)+3,FALSE),"Do not enter data")</f>
        <v>Do not enter data</v>
      </c>
      <c r="E31" s="103" t="str">
        <f>IFERROR(VLOOKUP(Government_revenues_table[[#This Row],[GFS Classification]],[1]!Table6_GFS_codes_classification[#Data],COLUMNS($F:I)+3,FALSE),"Do not enter data")</f>
        <v>Do not enter data</v>
      </c>
      <c r="F31" s="311" t="s">
        <v>883</v>
      </c>
      <c r="G31" s="4" t="s">
        <v>111</v>
      </c>
      <c r="H31" s="311" t="s">
        <v>884</v>
      </c>
      <c r="I31" s="311" t="s">
        <v>677</v>
      </c>
      <c r="J31" s="312">
        <f>13636050+788363+1199420</f>
        <v>15623833</v>
      </c>
      <c r="K31" s="311" t="s">
        <v>53</v>
      </c>
    </row>
    <row r="32" spans="2:21" ht="15.95">
      <c r="B32" s="103" t="str">
        <f>IFERROR(VLOOKUP(Government_revenues_table[[#This Row],[GFS Classification]],[1]!Table6_GFS_codes_classification[#Data],COLUMNS($F:F)+3,FALSE),"Do not enter data")</f>
        <v>Do not enter data</v>
      </c>
      <c r="C32" s="103" t="str">
        <f>IFERROR(VLOOKUP(Government_revenues_table[[#This Row],[GFS Classification]],[1]!Table6_GFS_codes_classification[#Data],COLUMNS($F:G)+3,FALSE),"Do not enter data")</f>
        <v>Do not enter data</v>
      </c>
      <c r="D32" s="103" t="str">
        <f>IFERROR(VLOOKUP(Government_revenues_table[[#This Row],[GFS Classification]],[1]!Table6_GFS_codes_classification[#Data],COLUMNS($F:H)+3,FALSE),"Do not enter data")</f>
        <v>Do not enter data</v>
      </c>
      <c r="E32" s="103" t="str">
        <f>IFERROR(VLOOKUP(Government_revenues_table[[#This Row],[GFS Classification]],[1]!Table6_GFS_codes_classification[#Data],COLUMNS($F:I)+3,FALSE),"Do not enter data")</f>
        <v>Do not enter data</v>
      </c>
      <c r="F32" s="311" t="s">
        <v>885</v>
      </c>
      <c r="G32" s="4" t="s">
        <v>705</v>
      </c>
      <c r="H32" s="311" t="s">
        <v>886</v>
      </c>
      <c r="I32" s="311" t="s">
        <v>680</v>
      </c>
      <c r="J32" s="312">
        <f>11632025+26798965</f>
        <v>38430990</v>
      </c>
      <c r="K32" s="311" t="s">
        <v>53</v>
      </c>
    </row>
    <row r="33" spans="2:20" ht="15.95">
      <c r="B33" s="103" t="str">
        <f>IFERROR(VLOOKUP(Government_revenues_table[[#This Row],[GFS Classification]],[1]!Table6_GFS_codes_classification[#Data],COLUMNS($F:F)+3,FALSE),"Do not enter data")</f>
        <v>Do not enter data</v>
      </c>
      <c r="C33" s="103" t="str">
        <f>IFERROR(VLOOKUP(Government_revenues_table[[#This Row],[GFS Classification]],[1]!Table6_GFS_codes_classification[#Data],COLUMNS($F:G)+3,FALSE),"Do not enter data")</f>
        <v>Do not enter data</v>
      </c>
      <c r="D33" s="103" t="str">
        <f>IFERROR(VLOOKUP(Government_revenues_table[[#This Row],[GFS Classification]],[1]!Table6_GFS_codes_classification[#Data],COLUMNS($F:H)+3,FALSE),"Do not enter data")</f>
        <v>Do not enter data</v>
      </c>
      <c r="E33" s="103" t="str">
        <f>IFERROR(VLOOKUP(Government_revenues_table[[#This Row],[GFS Classification]],[1]!Table6_GFS_codes_classification[#Data],COLUMNS($F:I)+3,FALSE),"Do not enter data")</f>
        <v>Do not enter data</v>
      </c>
      <c r="F33" s="311" t="s">
        <v>887</v>
      </c>
      <c r="G33" s="4" t="s">
        <v>705</v>
      </c>
      <c r="H33" s="311" t="s">
        <v>888</v>
      </c>
      <c r="I33" s="311" t="s">
        <v>680</v>
      </c>
      <c r="J33" s="312">
        <f>366101841+700275623</f>
        <v>1066377464</v>
      </c>
      <c r="K33" s="311" t="s">
        <v>53</v>
      </c>
      <c r="R33" s="108"/>
    </row>
    <row r="34" spans="2:20" ht="15.95">
      <c r="B34" s="109" t="str">
        <f>IFERROR(VLOOKUP(Government_revenues_table[[#This Row],[GFS Classification]],[1]!Table6_GFS_codes_classification[#Data],COLUMNS($F:F)+3,FALSE),"Do not enter data")</f>
        <v>Do not enter data</v>
      </c>
      <c r="C34" s="109" t="str">
        <f>IFERROR(VLOOKUP(Government_revenues_table[[#This Row],[GFS Classification]],[1]!Table6_GFS_codes_classification[#Data],COLUMNS($F:G)+3,FALSE),"Do not enter data")</f>
        <v>Do not enter data</v>
      </c>
      <c r="D34" s="109" t="str">
        <f>IFERROR(VLOOKUP(Government_revenues_table[[#This Row],[GFS Classification]],[1]!Table6_GFS_codes_classification[#Data],COLUMNS($F:H)+3,FALSE),"Do not enter data")</f>
        <v>Do not enter data</v>
      </c>
      <c r="E34" s="109" t="str">
        <f>IFERROR(VLOOKUP(Government_revenues_table[[#This Row],[GFS Classification]],[1]!Table6_GFS_codes_classification[#Data],COLUMNS($F:I)+3,FALSE),"Do not enter data")</f>
        <v>Do not enter data</v>
      </c>
      <c r="F34" s="311" t="s">
        <v>887</v>
      </c>
      <c r="G34" s="4" t="s">
        <v>705</v>
      </c>
      <c r="H34" s="311" t="s">
        <v>889</v>
      </c>
      <c r="I34" s="311" t="s">
        <v>680</v>
      </c>
      <c r="J34" s="312">
        <f>234999520+21825900</f>
        <v>256825420</v>
      </c>
      <c r="K34" s="311" t="s">
        <v>53</v>
      </c>
      <c r="R34" s="110"/>
    </row>
    <row r="35" spans="2:20" ht="15.95">
      <c r="B35" s="103" t="str">
        <f>IFERROR(VLOOKUP(Government_revenues_table[[#This Row],[GFS Classification]],[1]!Table6_GFS_codes_classification[#Data],COLUMNS($F:F)+3,FALSE),"Do not enter data")</f>
        <v>Do not enter data</v>
      </c>
      <c r="C35" s="103" t="str">
        <f>IFERROR(VLOOKUP(Government_revenues_table[[#This Row],[GFS Classification]],[1]!Table6_GFS_codes_classification[#Data],COLUMNS($F:G)+3,FALSE),"Do not enter data")</f>
        <v>Do not enter data</v>
      </c>
      <c r="D35" s="103" t="str">
        <f>IFERROR(VLOOKUP(Government_revenues_table[[#This Row],[GFS Classification]],[1]!Table6_GFS_codes_classification[#Data],COLUMNS($F:H)+3,FALSE),"Do not enter data")</f>
        <v>Do not enter data</v>
      </c>
      <c r="E35" s="103" t="str">
        <f>IFERROR(VLOOKUP(Government_revenues_table[[#This Row],[GFS Classification]],[1]!Table6_GFS_codes_classification[#Data],COLUMNS($F:I)+3,FALSE),"Do not enter data")</f>
        <v>Do not enter data</v>
      </c>
      <c r="F35" s="311" t="s">
        <v>885</v>
      </c>
      <c r="G35" s="4" t="s">
        <v>705</v>
      </c>
      <c r="H35" s="311" t="s">
        <v>890</v>
      </c>
      <c r="I35" s="311" t="s">
        <v>680</v>
      </c>
      <c r="J35" s="312">
        <f>414480+1578400</f>
        <v>1992880</v>
      </c>
      <c r="K35" s="311" t="s">
        <v>53</v>
      </c>
    </row>
    <row r="36" spans="2:20" ht="15.95">
      <c r="B36" s="103" t="str">
        <f>IFERROR(VLOOKUP(Government_revenues_table[[#This Row],[GFS Classification]],[1]!Table6_GFS_codes_classification[#Data],COLUMNS($F:F)+3,FALSE),"Do not enter data")</f>
        <v>Do not enter data</v>
      </c>
      <c r="C36" s="103" t="str">
        <f>IFERROR(VLOOKUP(Government_revenues_table[[#This Row],[GFS Classification]],[1]!Table6_GFS_codes_classification[#Data],COLUMNS($F:G)+3,FALSE),"Do not enter data")</f>
        <v>Do not enter data</v>
      </c>
      <c r="D36" s="103" t="str">
        <f>IFERROR(VLOOKUP(Government_revenues_table[[#This Row],[GFS Classification]],[1]!Table6_GFS_codes_classification[#Data],COLUMNS($F:H)+3,FALSE),"Do not enter data")</f>
        <v>Do not enter data</v>
      </c>
      <c r="E36" s="103" t="str">
        <f>IFERROR(VLOOKUP(Government_revenues_table[[#This Row],[GFS Classification]],[1]!Table6_GFS_codes_classification[#Data],COLUMNS($F:I)+3,FALSE),"Do not enter data")</f>
        <v>Do not enter data</v>
      </c>
      <c r="F36" s="311" t="s">
        <v>887</v>
      </c>
      <c r="G36" s="4" t="s">
        <v>705</v>
      </c>
      <c r="H36" s="311" t="s">
        <v>891</v>
      </c>
      <c r="I36" s="311" t="s">
        <v>680</v>
      </c>
      <c r="J36" s="312">
        <v>144031186</v>
      </c>
      <c r="K36" s="311" t="s">
        <v>53</v>
      </c>
    </row>
    <row r="37" spans="2:20" ht="15.95">
      <c r="B37" s="103" t="str">
        <f>IFERROR(VLOOKUP(Government_revenues_table[[#This Row],[GFS Classification]],[1]!Table6_GFS_codes_classification[#Data],COLUMNS($F:F)+3,FALSE),"Do not enter data")</f>
        <v>Do not enter data</v>
      </c>
      <c r="C37" s="103" t="str">
        <f>IFERROR(VLOOKUP(Government_revenues_table[[#This Row],[GFS Classification]],[1]!Table6_GFS_codes_classification[#Data],COLUMNS($F:G)+3,FALSE),"Do not enter data")</f>
        <v>Do not enter data</v>
      </c>
      <c r="D37" s="103" t="str">
        <f>IFERROR(VLOOKUP(Government_revenues_table[[#This Row],[GFS Classification]],[1]!Table6_GFS_codes_classification[#Data],COLUMNS($F:H)+3,FALSE),"Do not enter data")</f>
        <v>Do not enter data</v>
      </c>
      <c r="E37" s="103" t="str">
        <f>IFERROR(VLOOKUP(Government_revenues_table[[#This Row],[GFS Classification]],[1]!Table6_GFS_codes_classification[#Data],COLUMNS($F:I)+3,FALSE),"Do not enter data")</f>
        <v>Do not enter data</v>
      </c>
      <c r="F37" s="311" t="s">
        <v>885</v>
      </c>
      <c r="G37" s="4" t="s">
        <v>705</v>
      </c>
      <c r="H37" s="311" t="s">
        <v>892</v>
      </c>
      <c r="I37" s="311" t="s">
        <v>680</v>
      </c>
      <c r="J37" s="312">
        <f>62052283+5696500</f>
        <v>67748783</v>
      </c>
      <c r="K37" s="311" t="s">
        <v>53</v>
      </c>
      <c r="T37" s="108"/>
    </row>
    <row r="38" spans="2:20" ht="15.95">
      <c r="B38" s="103" t="str">
        <f>IFERROR(VLOOKUP(Government_revenues_table[[#This Row],[GFS Classification]],[1]!Table6_GFS_codes_classification[#Data],COLUMNS($F:F)+3,FALSE),"Do not enter data")</f>
        <v>Do not enter data</v>
      </c>
      <c r="C38" s="103" t="str">
        <f>IFERROR(VLOOKUP(Government_revenues_table[[#This Row],[GFS Classification]],[1]!Table6_GFS_codes_classification[#Data],COLUMNS($F:G)+3,FALSE),"Do not enter data")</f>
        <v>Do not enter data</v>
      </c>
      <c r="D38" s="103" t="str">
        <f>IFERROR(VLOOKUP(Government_revenues_table[[#This Row],[GFS Classification]],[1]!Table6_GFS_codes_classification[#Data],COLUMNS($F:H)+3,FALSE),"Do not enter data")</f>
        <v>Do not enter data</v>
      </c>
      <c r="E38" s="103" t="str">
        <f>IFERROR(VLOOKUP(Government_revenues_table[[#This Row],[GFS Classification]],[1]!Table6_GFS_codes_classification[#Data],COLUMNS($F:I)+3,FALSE),"Do not enter data")</f>
        <v>Do not enter data</v>
      </c>
      <c r="F38" s="311" t="s">
        <v>883</v>
      </c>
      <c r="G38" s="4" t="s">
        <v>705</v>
      </c>
      <c r="H38" s="311" t="s">
        <v>893</v>
      </c>
      <c r="I38" s="311" t="s">
        <v>680</v>
      </c>
      <c r="J38" s="312">
        <f>38389106+242167420</f>
        <v>280556526</v>
      </c>
      <c r="K38" s="311" t="s">
        <v>53</v>
      </c>
      <c r="T38" s="110"/>
    </row>
    <row r="39" spans="2:20" ht="15.95">
      <c r="B39" s="103" t="str">
        <f>IFERROR(VLOOKUP(Government_revenues_table[[#This Row],[GFS Classification]],[1]!Table6_GFS_codes_classification[#Data],COLUMNS($F:F)+3,FALSE),"Do not enter data")</f>
        <v>Do not enter data</v>
      </c>
      <c r="C39" s="103" t="str">
        <f>IFERROR(VLOOKUP(Government_revenues_table[[#This Row],[GFS Classification]],[1]!Table6_GFS_codes_classification[#Data],COLUMNS($F:G)+3,FALSE),"Do not enter data")</f>
        <v>Do not enter data</v>
      </c>
      <c r="D39" s="103" t="str">
        <f>IFERROR(VLOOKUP(Government_revenues_table[[#This Row],[GFS Classification]],[1]!Table6_GFS_codes_classification[#Data],COLUMNS($F:H)+3,FALSE),"Do not enter data")</f>
        <v>Do not enter data</v>
      </c>
      <c r="E39" s="103" t="str">
        <f>IFERROR(VLOOKUP(Government_revenues_table[[#This Row],[GFS Classification]],[1]!Table6_GFS_codes_classification[#Data],COLUMNS($F:I)+3,FALSE),"Do not enter data")</f>
        <v>Do not enter data</v>
      </c>
      <c r="F39" s="311" t="s">
        <v>885</v>
      </c>
      <c r="G39" s="4" t="s">
        <v>705</v>
      </c>
      <c r="H39" s="311" t="s">
        <v>894</v>
      </c>
      <c r="I39" s="311" t="s">
        <v>682</v>
      </c>
      <c r="J39" s="312">
        <f>3811277869+630302769</f>
        <v>4441580638</v>
      </c>
      <c r="K39" s="311" t="s">
        <v>53</v>
      </c>
    </row>
    <row r="40" spans="2:20" ht="15.95">
      <c r="B40" s="103" t="str">
        <f>IFERROR(VLOOKUP(Government_revenues_table[[#This Row],[GFS Classification]],[1]!Table6_GFS_codes_classification[#Data],COLUMNS($F:F)+3,FALSE),"Do not enter data")</f>
        <v>Do not enter data</v>
      </c>
      <c r="C40" s="103" t="str">
        <f>IFERROR(VLOOKUP(Government_revenues_table[[#This Row],[GFS Classification]],[1]!Table6_GFS_codes_classification[#Data],COLUMNS($F:G)+3,FALSE),"Do not enter data")</f>
        <v>Do not enter data</v>
      </c>
      <c r="D40" s="103" t="str">
        <f>IFERROR(VLOOKUP(Government_revenues_table[[#This Row],[GFS Classification]],[1]!Table6_GFS_codes_classification[#Data],COLUMNS($F:H)+3,FALSE),"Do not enter data")</f>
        <v>Do not enter data</v>
      </c>
      <c r="E40" s="103" t="str">
        <f>IFERROR(VLOOKUP(Government_revenues_table[[#This Row],[GFS Classification]],[1]!Table6_GFS_codes_classification[#Data],COLUMNS($F:I)+3,FALSE),"Do not enter data")</f>
        <v>Do not enter data</v>
      </c>
      <c r="F40" s="311" t="s">
        <v>895</v>
      </c>
      <c r="G40" s="4" t="s">
        <v>705</v>
      </c>
      <c r="H40" s="311" t="s">
        <v>896</v>
      </c>
      <c r="I40" s="311" t="s">
        <v>682</v>
      </c>
      <c r="J40" s="312">
        <f>29292247+66838317</f>
        <v>96130564</v>
      </c>
      <c r="K40" s="311" t="s">
        <v>53</v>
      </c>
      <c r="R40" s="108"/>
    </row>
    <row r="41" spans="2:20" ht="15.95">
      <c r="B41" s="103" t="str">
        <f>IFERROR(VLOOKUP(Government_revenues_table[[#This Row],[GFS Classification]],[1]!Table6_GFS_codes_classification[#Data],COLUMNS($F:F)+3,FALSE),"Do not enter data")</f>
        <v>Do not enter data</v>
      </c>
      <c r="C41" s="103" t="str">
        <f>IFERROR(VLOOKUP(Government_revenues_table[[#This Row],[GFS Classification]],[1]!Table6_GFS_codes_classification[#Data],COLUMNS($F:G)+3,FALSE),"Do not enter data")</f>
        <v>Do not enter data</v>
      </c>
      <c r="D41" s="103" t="str">
        <f>IFERROR(VLOOKUP(Government_revenues_table[[#This Row],[GFS Classification]],[1]!Table6_GFS_codes_classification[#Data],COLUMNS($F:H)+3,FALSE),"Do not enter data")</f>
        <v>Do not enter data</v>
      </c>
      <c r="E41" s="103" t="str">
        <f>IFERROR(VLOOKUP(Government_revenues_table[[#This Row],[GFS Classification]],[1]!Table6_GFS_codes_classification[#Data],COLUMNS($F:I)+3,FALSE),"Do not enter data")</f>
        <v>Do not enter data</v>
      </c>
      <c r="F41" s="311" t="s">
        <v>883</v>
      </c>
      <c r="G41" s="4" t="s">
        <v>705</v>
      </c>
      <c r="H41" s="311" t="s">
        <v>897</v>
      </c>
      <c r="I41" s="311" t="s">
        <v>682</v>
      </c>
      <c r="J41" s="312">
        <f>3355010+1868650</f>
        <v>5223660</v>
      </c>
      <c r="K41" s="311" t="s">
        <v>53</v>
      </c>
      <c r="R41" s="110"/>
      <c r="T41" s="108"/>
    </row>
    <row r="42" spans="2:20" ht="15.95">
      <c r="B42" s="103" t="str">
        <f>IFERROR(VLOOKUP(Government_revenues_table[[#This Row],[GFS Classification]],[1]!Table6_GFS_codes_classification[#Data],COLUMNS($F:F)+3,FALSE),"Do not enter data")</f>
        <v>Do not enter data</v>
      </c>
      <c r="C42" s="103" t="str">
        <f>IFERROR(VLOOKUP(Government_revenues_table[[#This Row],[GFS Classification]],[1]!Table6_GFS_codes_classification[#Data],COLUMNS($F:G)+3,FALSE),"Do not enter data")</f>
        <v>Do not enter data</v>
      </c>
      <c r="D42" s="103" t="str">
        <f>IFERROR(VLOOKUP(Government_revenues_table[[#This Row],[GFS Classification]],[1]!Table6_GFS_codes_classification[#Data],COLUMNS($F:H)+3,FALSE),"Do not enter data")</f>
        <v>Do not enter data</v>
      </c>
      <c r="E42" s="103" t="str">
        <f>IFERROR(VLOOKUP(Government_revenues_table[[#This Row],[GFS Classification]],[1]!Table6_GFS_codes_classification[#Data],COLUMNS($F:I)+3,FALSE),"Do not enter data")</f>
        <v>Do not enter data</v>
      </c>
      <c r="F42" s="311" t="s">
        <v>885</v>
      </c>
      <c r="G42" s="4" t="s">
        <v>705</v>
      </c>
      <c r="H42" s="311" t="s">
        <v>898</v>
      </c>
      <c r="I42" s="311" t="s">
        <v>687</v>
      </c>
      <c r="J42" s="312">
        <v>4277842911</v>
      </c>
      <c r="K42" s="311" t="s">
        <v>53</v>
      </c>
      <c r="R42" s="110"/>
      <c r="T42" s="110"/>
    </row>
    <row r="43" spans="2:20" ht="15.95">
      <c r="B43" s="109" t="str">
        <f>IFERROR(VLOOKUP(Government_revenues_table[[#This Row],[GFS Classification]],[1]!Table6_GFS_codes_classification[#Data],COLUMNS($F:F)+3,FALSE),"Do not enter data")</f>
        <v>Do not enter data</v>
      </c>
      <c r="C43" s="109" t="str">
        <f>IFERROR(VLOOKUP(Government_revenues_table[[#This Row],[GFS Classification]],[1]!Table6_GFS_codes_classification[#Data],COLUMNS($F:G)+3,FALSE),"Do not enter data")</f>
        <v>Do not enter data</v>
      </c>
      <c r="D43" s="109" t="str">
        <f>IFERROR(VLOOKUP(Government_revenues_table[[#This Row],[GFS Classification]],[1]!Table6_GFS_codes_classification[#Data],COLUMNS($F:H)+3,FALSE),"Do not enter data")</f>
        <v>Do not enter data</v>
      </c>
      <c r="E43" s="109" t="str">
        <f>IFERROR(VLOOKUP(Government_revenues_table[[#This Row],[GFS Classification]],[1]!Table6_GFS_codes_classification[#Data],COLUMNS($F:I)+3,FALSE),"Do not enter data")</f>
        <v>Do not enter data</v>
      </c>
      <c r="F43" s="311" t="s">
        <v>899</v>
      </c>
      <c r="G43" s="4" t="s">
        <v>111</v>
      </c>
      <c r="H43" s="311" t="s">
        <v>900</v>
      </c>
      <c r="I43" s="311" t="s">
        <v>685</v>
      </c>
      <c r="J43" s="312">
        <f>55574841+1342300</f>
        <v>56917141</v>
      </c>
      <c r="K43" s="311" t="s">
        <v>53</v>
      </c>
      <c r="R43" s="110"/>
      <c r="T43" s="108"/>
    </row>
    <row r="44" spans="2:20" ht="15.95">
      <c r="B44" s="103" t="str">
        <f>IFERROR(VLOOKUP(Government_revenues_table[[#This Row],[GFS Classification]],[1]!Table6_GFS_codes_classification[#Data],COLUMNS($F:F)+3,FALSE),"Do not enter data")</f>
        <v>Do not enter data</v>
      </c>
      <c r="C44" s="103" t="str">
        <f>IFERROR(VLOOKUP(Government_revenues_table[[#This Row],[GFS Classification]],[1]!Table6_GFS_codes_classification[#Data],COLUMNS($F:G)+3,FALSE),"Do not enter data")</f>
        <v>Do not enter data</v>
      </c>
      <c r="D44" s="103" t="str">
        <f>IFERROR(VLOOKUP(Government_revenues_table[[#This Row],[GFS Classification]],[1]!Table6_GFS_codes_classification[#Data],COLUMNS($F:H)+3,FALSE),"Do not enter data")</f>
        <v>Do not enter data</v>
      </c>
      <c r="E44" s="103" t="str">
        <f>IFERROR(VLOOKUP(Government_revenues_table[[#This Row],[GFS Classification]],[1]!Table6_GFS_codes_classification[#Data],COLUMNS($F:I)+3,FALSE),"Do not enter data")</f>
        <v>Do not enter data</v>
      </c>
      <c r="F44" s="311" t="s">
        <v>899</v>
      </c>
      <c r="G44" s="4" t="s">
        <v>111</v>
      </c>
      <c r="H44" s="311" t="s">
        <v>901</v>
      </c>
      <c r="I44" s="311" t="s">
        <v>685</v>
      </c>
      <c r="J44" s="312">
        <f>994994+9436082</f>
        <v>10431076</v>
      </c>
      <c r="K44" s="311" t="s">
        <v>53</v>
      </c>
      <c r="T44" s="108"/>
    </row>
    <row r="45" spans="2:20" ht="15.95">
      <c r="B45" s="103" t="str">
        <f>IFERROR(VLOOKUP(Government_revenues_table[[#This Row],[GFS Classification]],[1]!Table6_GFS_codes_classification[#Data],COLUMNS($F:F)+3,FALSE),"Do not enter data")</f>
        <v>Do not enter data</v>
      </c>
      <c r="C45" s="103" t="str">
        <f>IFERROR(VLOOKUP(Government_revenues_table[[#This Row],[GFS Classification]],[1]!Table6_GFS_codes_classification[#Data],COLUMNS($F:G)+3,FALSE),"Do not enter data")</f>
        <v>Do not enter data</v>
      </c>
      <c r="D45" s="103" t="str">
        <f>IFERROR(VLOOKUP(Government_revenues_table[[#This Row],[GFS Classification]],[1]!Table6_GFS_codes_classification[#Data],COLUMNS($F:H)+3,FALSE),"Do not enter data")</f>
        <v>Do not enter data</v>
      </c>
      <c r="E45" s="103" t="str">
        <f>IFERROR(VLOOKUP(Government_revenues_table[[#This Row],[GFS Classification]],[1]!Table6_GFS_codes_classification[#Data],COLUMNS($F:I)+3,FALSE),"Do not enter data")</f>
        <v>Do not enter data</v>
      </c>
      <c r="F45" s="311" t="s">
        <v>899</v>
      </c>
      <c r="G45" s="4" t="s">
        <v>111</v>
      </c>
      <c r="H45" s="311" t="s">
        <v>902</v>
      </c>
      <c r="I45" s="311" t="s">
        <v>685</v>
      </c>
      <c r="J45" s="312">
        <f>93899+551332</f>
        <v>645231</v>
      </c>
      <c r="K45" s="311" t="s">
        <v>53</v>
      </c>
    </row>
    <row r="46" spans="2:20" ht="15.95">
      <c r="B46" s="103" t="str">
        <f>IFERROR(VLOOKUP(Government_revenues_table[[#This Row],[GFS Classification]],[1]!Table6_GFS_codes_classification[#Data],COLUMNS($F:F)+3,FALSE),"Do not enter data")</f>
        <v>Do not enter data</v>
      </c>
      <c r="C46" s="103" t="str">
        <f>IFERROR(VLOOKUP(Government_revenues_table[[#This Row],[GFS Classification]],[1]!Table6_GFS_codes_classification[#Data],COLUMNS($F:G)+3,FALSE),"Do not enter data")</f>
        <v>Do not enter data</v>
      </c>
      <c r="D46" s="103" t="str">
        <f>IFERROR(VLOOKUP(Government_revenues_table[[#This Row],[GFS Classification]],[1]!Table6_GFS_codes_classification[#Data],COLUMNS($F:H)+3,FALSE),"Do not enter data")</f>
        <v>Do not enter data</v>
      </c>
      <c r="E46" s="103" t="str">
        <f>IFERROR(VLOOKUP(Government_revenues_table[[#This Row],[GFS Classification]],[1]!Table6_GFS_codes_classification[#Data],COLUMNS($F:I)+3,FALSE),"Do not enter data")</f>
        <v>Do not enter data</v>
      </c>
      <c r="F46" s="311" t="s">
        <v>883</v>
      </c>
      <c r="G46" s="4" t="s">
        <v>111</v>
      </c>
      <c r="H46" s="311" t="s">
        <v>903</v>
      </c>
      <c r="I46" s="311" t="s">
        <v>685</v>
      </c>
      <c r="J46" s="312">
        <f>1194998+244500</f>
        <v>1439498</v>
      </c>
      <c r="K46" s="311" t="s">
        <v>53</v>
      </c>
      <c r="T46" s="110"/>
    </row>
    <row r="47" spans="2:20">
      <c r="B47" s="103" t="str">
        <f>IFERROR(VLOOKUP(Government_revenues_table[[#This Row],[GFS Classification]],[1]!Table6_GFS_codes_classification[#Data],COLUMNS($F:F)+3,FALSE),"Do not enter data")</f>
        <v>Do not enter data</v>
      </c>
      <c r="C47" s="103" t="str">
        <f>IFERROR(VLOOKUP(Government_revenues_table[[#This Row],[GFS Classification]],[1]!Table6_GFS_codes_classification[#Data],COLUMNS($F:G)+3,FALSE),"Do not enter data")</f>
        <v>Do not enter data</v>
      </c>
      <c r="D47" s="103" t="str">
        <f>IFERROR(VLOOKUP(Government_revenues_table[[#This Row],[GFS Classification]],[1]!Table6_GFS_codes_classification[#Data],COLUMNS($F:H)+3,FALSE),"Do not enter data")</f>
        <v>Do not enter data</v>
      </c>
      <c r="E47" s="103" t="str">
        <f>IFERROR(VLOOKUP(Government_revenues_table[[#This Row],[GFS Classification]],[1]!Table6_GFS_codes_classification[#Data],COLUMNS($F:I)+3,FALSE),"Do not enter data")</f>
        <v>Do not enter data</v>
      </c>
      <c r="F47" s="313" t="s">
        <v>904</v>
      </c>
      <c r="G47" s="311"/>
      <c r="H47" s="311"/>
      <c r="I47" s="311"/>
      <c r="J47" s="107"/>
      <c r="K47" s="311"/>
    </row>
    <row r="48" spans="2:20" ht="15" thickBot="1"/>
    <row r="49" spans="6:20" ht="17.100000000000001" thickBot="1">
      <c r="I49" s="314" t="s">
        <v>905</v>
      </c>
      <c r="J49" s="112">
        <v>68566174.899038464</v>
      </c>
      <c r="T49" s="110"/>
    </row>
    <row r="50" spans="6:20" ht="21" customHeight="1" thickBot="1">
      <c r="I50" s="321"/>
      <c r="J50" s="344"/>
    </row>
    <row r="51" spans="6:20" ht="17.100000000000001" thickBot="1">
      <c r="I51" s="314" t="s">
        <v>906</v>
      </c>
      <c r="J51" s="112">
        <v>14261764379</v>
      </c>
    </row>
    <row r="55" spans="6:20" ht="23.1">
      <c r="F55" s="355" t="s">
        <v>907</v>
      </c>
      <c r="G55" s="355"/>
      <c r="H55" s="114"/>
      <c r="I55" s="114"/>
      <c r="J55" s="114"/>
      <c r="K55" s="114"/>
    </row>
    <row r="56" spans="6:20">
      <c r="F56" s="298" t="s">
        <v>908</v>
      </c>
      <c r="G56" s="115"/>
      <c r="H56" s="115"/>
      <c r="I56" s="115"/>
      <c r="J56" s="116"/>
      <c r="K56" s="115"/>
    </row>
    <row r="57" spans="6:20">
      <c r="F57" s="298"/>
      <c r="G57" s="115"/>
      <c r="H57" s="115"/>
      <c r="I57" s="115"/>
      <c r="J57" s="116"/>
      <c r="K57" s="115"/>
    </row>
    <row r="58" spans="6:20">
      <c r="F58" s="298"/>
      <c r="G58" s="115"/>
      <c r="H58" s="115"/>
      <c r="I58" s="115"/>
      <c r="J58" s="116"/>
      <c r="K58" s="115"/>
    </row>
    <row r="59" spans="6:20">
      <c r="F59" s="298" t="s">
        <v>909</v>
      </c>
      <c r="G59" s="115" t="s">
        <v>910</v>
      </c>
      <c r="H59" s="115"/>
      <c r="I59" s="115"/>
      <c r="J59" s="116"/>
      <c r="K59" s="115"/>
    </row>
    <row r="60" spans="6:20">
      <c r="F60" s="298"/>
      <c r="G60" s="115"/>
      <c r="H60" s="115"/>
      <c r="I60" s="115"/>
      <c r="J60" s="116"/>
      <c r="K60" s="115"/>
    </row>
    <row r="61" spans="6:20">
      <c r="F61" s="298"/>
      <c r="G61" s="117" t="s">
        <v>698</v>
      </c>
      <c r="H61" s="117" t="s">
        <v>864</v>
      </c>
      <c r="I61" s="117" t="s">
        <v>865</v>
      </c>
      <c r="J61" s="118" t="s">
        <v>866</v>
      </c>
      <c r="K61" s="117" t="s">
        <v>793</v>
      </c>
    </row>
    <row r="62" spans="6:20">
      <c r="F62" s="298"/>
      <c r="G62" s="119" t="s">
        <v>111</v>
      </c>
      <c r="H62" s="119" t="s">
        <v>911</v>
      </c>
      <c r="I62" s="119" t="s">
        <v>677</v>
      </c>
      <c r="J62" s="315">
        <f>1211179718+1663029+1476562272</f>
        <v>2689405019</v>
      </c>
      <c r="K62" s="316" t="s">
        <v>53</v>
      </c>
    </row>
    <row r="63" spans="6:20">
      <c r="F63" s="298"/>
      <c r="G63" s="115" t="s">
        <v>111</v>
      </c>
      <c r="H63" s="115" t="s">
        <v>912</v>
      </c>
      <c r="I63" s="115" t="s">
        <v>677</v>
      </c>
      <c r="J63" s="116">
        <f>5155120010+946511+711092165</f>
        <v>5867158686</v>
      </c>
      <c r="K63" s="317" t="s">
        <v>53</v>
      </c>
    </row>
    <row r="64" spans="6:20">
      <c r="F64" s="298"/>
      <c r="G64" s="115" t="s">
        <v>111</v>
      </c>
      <c r="H64" s="115" t="s">
        <v>913</v>
      </c>
      <c r="I64" s="115" t="s">
        <v>677</v>
      </c>
      <c r="J64" s="116">
        <v>70084830</v>
      </c>
      <c r="K64" s="317" t="s">
        <v>53</v>
      </c>
    </row>
    <row r="65" spans="6:14">
      <c r="F65" s="298"/>
      <c r="G65" s="115" t="s">
        <v>705</v>
      </c>
      <c r="H65" s="115" t="s">
        <v>914</v>
      </c>
      <c r="I65" s="115" t="s">
        <v>680</v>
      </c>
      <c r="J65" s="116">
        <f>1440089+17179271</f>
        <v>18619360</v>
      </c>
      <c r="K65" s="317" t="s">
        <v>53</v>
      </c>
    </row>
    <row r="66" spans="6:14">
      <c r="F66" s="298"/>
      <c r="G66" s="115" t="s">
        <v>705</v>
      </c>
      <c r="H66" s="115" t="s">
        <v>915</v>
      </c>
      <c r="I66" s="115" t="s">
        <v>682</v>
      </c>
      <c r="J66" s="116">
        <f>1936856464+306161618</f>
        <v>2243018082</v>
      </c>
      <c r="K66" s="317" t="s">
        <v>53</v>
      </c>
    </row>
    <row r="67" spans="6:14" ht="15" thickBot="1">
      <c r="F67" s="298"/>
      <c r="G67" s="120" t="s">
        <v>916</v>
      </c>
      <c r="H67" s="120"/>
      <c r="I67" s="120"/>
      <c r="J67" s="121">
        <f>SUM(J62:J66)</f>
        <v>10888285977</v>
      </c>
      <c r="K67" s="120" t="s">
        <v>53</v>
      </c>
    </row>
    <row r="68" spans="6:14" ht="15" thickTop="1">
      <c r="F68" s="298"/>
      <c r="G68" s="115"/>
      <c r="H68" s="115"/>
      <c r="I68" s="115"/>
      <c r="J68" s="116"/>
      <c r="K68" s="115"/>
    </row>
    <row r="69" spans="6:14">
      <c r="F69" s="298"/>
      <c r="G69" s="115"/>
      <c r="H69" s="115"/>
      <c r="I69" s="115"/>
      <c r="J69" s="116"/>
      <c r="K69" s="115"/>
    </row>
    <row r="70" spans="6:14">
      <c r="F70" s="298"/>
      <c r="G70" s="115"/>
      <c r="H70" s="115"/>
      <c r="I70" s="115"/>
      <c r="J70" s="116">
        <f>J51+J67</f>
        <v>25150050356</v>
      </c>
      <c r="K70" s="115"/>
    </row>
    <row r="71" spans="6:14">
      <c r="F71" s="298"/>
      <c r="G71" s="115"/>
      <c r="H71" s="115"/>
      <c r="I71" s="115"/>
      <c r="J71" s="116"/>
      <c r="K71" s="115"/>
    </row>
    <row r="72" spans="6:14">
      <c r="F72" s="298"/>
      <c r="G72" s="115"/>
      <c r="H72" s="115"/>
      <c r="I72" s="115"/>
      <c r="J72" s="116"/>
      <c r="K72" s="115"/>
    </row>
    <row r="73" spans="6:14" ht="18.75" customHeight="1">
      <c r="F73" s="298"/>
      <c r="G73" s="115"/>
      <c r="H73" s="115"/>
      <c r="I73" s="115"/>
      <c r="J73" s="116"/>
      <c r="K73" s="115"/>
    </row>
    <row r="74" spans="6:14" ht="15.75" customHeight="1">
      <c r="F74" s="298"/>
      <c r="G74" s="115"/>
      <c r="H74" s="115"/>
      <c r="I74" s="115"/>
      <c r="J74" s="116"/>
      <c r="K74" s="115"/>
    </row>
    <row r="75" spans="6:14">
      <c r="F75" s="298"/>
      <c r="G75" s="115"/>
      <c r="H75" s="115"/>
      <c r="I75" s="115"/>
      <c r="J75" s="116"/>
      <c r="K75" s="115"/>
    </row>
    <row r="76" spans="6:14">
      <c r="F76" s="298"/>
      <c r="G76" s="115"/>
      <c r="H76" s="115"/>
      <c r="I76" s="115"/>
      <c r="J76" s="116"/>
      <c r="K76" s="115"/>
    </row>
    <row r="77" spans="6:14">
      <c r="F77" s="335"/>
      <c r="G77" s="335"/>
      <c r="H77" s="335"/>
      <c r="I77" s="335"/>
      <c r="J77" s="335"/>
      <c r="K77" s="335"/>
    </row>
    <row r="78" spans="6:14" ht="15.75" customHeight="1" thickBot="1">
      <c r="F78" s="503"/>
      <c r="G78" s="503"/>
      <c r="H78" s="503"/>
      <c r="I78" s="503"/>
      <c r="J78" s="503"/>
      <c r="K78" s="503"/>
      <c r="L78" s="503"/>
      <c r="M78" s="503"/>
      <c r="N78" s="503"/>
    </row>
    <row r="79" spans="6:14">
      <c r="F79" s="504"/>
      <c r="G79" s="504"/>
      <c r="H79" s="504"/>
      <c r="I79" s="504"/>
      <c r="J79" s="504"/>
      <c r="K79" s="504"/>
      <c r="L79" s="504"/>
      <c r="M79" s="504"/>
      <c r="N79" s="504"/>
    </row>
    <row r="80" spans="6:14" ht="15" thickBot="1">
      <c r="F80" s="485"/>
      <c r="G80" s="486"/>
      <c r="H80" s="486"/>
      <c r="I80" s="486"/>
      <c r="J80" s="486"/>
      <c r="K80" s="486"/>
      <c r="L80" s="486"/>
      <c r="M80" s="486"/>
      <c r="N80" s="486"/>
    </row>
    <row r="81" spans="6:14">
      <c r="F81" s="505"/>
      <c r="G81" s="506"/>
      <c r="H81" s="506"/>
      <c r="I81" s="506"/>
      <c r="J81" s="506"/>
      <c r="K81" s="506"/>
      <c r="L81" s="506"/>
      <c r="M81" s="506"/>
      <c r="N81" s="506"/>
    </row>
    <row r="82" spans="6:14" ht="15" thickBot="1">
      <c r="F82" s="507"/>
      <c r="G82" s="507"/>
      <c r="H82" s="507"/>
      <c r="I82" s="507"/>
      <c r="J82" s="507"/>
      <c r="K82" s="507"/>
      <c r="L82" s="507"/>
      <c r="M82" s="507"/>
      <c r="N82" s="507"/>
    </row>
    <row r="83" spans="6:14">
      <c r="F83" s="448" t="s">
        <v>30</v>
      </c>
      <c r="G83" s="448"/>
      <c r="H83" s="448"/>
      <c r="I83" s="448"/>
      <c r="J83" s="448"/>
      <c r="K83" s="448"/>
      <c r="L83" s="448"/>
      <c r="M83" s="448"/>
      <c r="N83" s="448"/>
    </row>
    <row r="84" spans="6:14" ht="15.75" customHeight="1">
      <c r="F84" s="432" t="s">
        <v>31</v>
      </c>
      <c r="G84" s="432"/>
      <c r="H84" s="432"/>
      <c r="I84" s="432"/>
      <c r="J84" s="432"/>
      <c r="K84" s="432"/>
      <c r="L84" s="432"/>
      <c r="M84" s="432"/>
      <c r="N84" s="432"/>
    </row>
    <row r="85" spans="6:14">
      <c r="F85" s="448" t="s">
        <v>846</v>
      </c>
      <c r="G85" s="448"/>
      <c r="H85" s="448"/>
      <c r="I85" s="448"/>
      <c r="J85" s="448"/>
      <c r="K85" s="448"/>
      <c r="L85" s="448"/>
      <c r="M85" s="448"/>
      <c r="N85" s="448"/>
    </row>
  </sheetData>
  <sheetProtection insertRows="0"/>
  <protectedRanges>
    <protectedRange algorithmName="SHA-512" hashValue="19r0bVvPR7yZA0UiYij7Tv1CBk3noIABvFePbLhCJ4nk3L6A+Fy+RdPPS3STf+a52x4pG2PQK4FAkXK9epnlIA==" saltValue="gQC4yrLvnbJqxYZ0KSEoZA==" spinCount="100000" sqref="K49" name="Government revenues"/>
    <protectedRange algorithmName="SHA-512" hashValue="19r0bVvPR7yZA0UiYij7Tv1CBk3noIABvFePbLhCJ4nk3L6A+Fy+RdPPS3STf+a52x4pG2PQK4FAkXK9epnlIA==" saltValue="gQC4yrLvnbJqxYZ0KSEoZA==" spinCount="100000" sqref="I22:K47 F22:G47" name="Government revenues_1"/>
    <protectedRange algorithmName="SHA-512" hashValue="19r0bVvPR7yZA0UiYij7Tv1CBk3noIABvFePbLhCJ4nk3L6A+Fy+RdPPS3STf+a52x4pG2PQK4FAkXK9epnlIA==" saltValue="gQC4yrLvnbJqxYZ0KSEoZA==" spinCount="100000" sqref="K62:K66" name="Government revenues_2"/>
  </protectedRanges>
  <mergeCells count="26">
    <mergeCell ref="F84:N84"/>
    <mergeCell ref="F85:N85"/>
    <mergeCell ref="F78:N78"/>
    <mergeCell ref="F79:N79"/>
    <mergeCell ref="F80:N80"/>
    <mergeCell ref="F81:N81"/>
    <mergeCell ref="F82:N82"/>
    <mergeCell ref="F83:N83"/>
    <mergeCell ref="P30:U30"/>
    <mergeCell ref="F14:N14"/>
    <mergeCell ref="F15:N15"/>
    <mergeCell ref="F16:N16"/>
    <mergeCell ref="F18:K18"/>
    <mergeCell ref="M18:N18"/>
    <mergeCell ref="M19:N19"/>
    <mergeCell ref="F20:K20"/>
    <mergeCell ref="M21:N21"/>
    <mergeCell ref="M26:N26"/>
    <mergeCell ref="M27:N27"/>
    <mergeCell ref="M22:N25"/>
    <mergeCell ref="F13:N13"/>
    <mergeCell ref="F8:N8"/>
    <mergeCell ref="F9:N9"/>
    <mergeCell ref="F10:N10"/>
    <mergeCell ref="F11:N11"/>
    <mergeCell ref="F12:N12"/>
  </mergeCells>
  <dataValidations count="7">
    <dataValidation type="list" allowBlank="1" showInputMessage="1" showErrorMessage="1" promptTitle="Receiving government agency" prompt="Input the name of the government recipient here._x000a__x000a_Please refrain from using acronyms, and input complete name" sqref="I22" xr:uid="{00000000-0002-0000-0D00-000000000000}">
      <formula1>Government_entities_list</formula1>
    </dataValidation>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47" xr:uid="{00000000-0002-0000-0D00-000001000000}">
      <formula1>0.1</formula1>
      <formula2>0.2</formula2>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47" xr:uid="{00000000-0002-0000-0D00-000002000000}"/>
    <dataValidation type="list" allowBlank="1" showInputMessage="1" showErrorMessage="1" sqref="F22:F47" xr:uid="{00000000-0002-0000-0D00-000003000000}">
      <formula1>GFS_list</formula1>
    </dataValidation>
    <dataValidation type="whole" allowBlank="1" showInputMessage="1" showErrorMessage="1" sqref="I49:J49 I51:J51" xr:uid="{00000000-0002-0000-0D00-000004000000}">
      <formula1>1</formula1>
      <formula2>2</formula2>
    </dataValidation>
    <dataValidation type="list" allowBlank="1" showInputMessage="1" showErrorMessage="1" sqref="K62:K67" xr:uid="{00000000-0002-0000-0D00-000005000000}">
      <formula1>Currency_code_list</formula1>
    </dataValidation>
    <dataValidation type="textLength" allowBlank="1" showInputMessage="1" showErrorMessage="1" sqref="J50" xr:uid="{00000000-0002-0000-0D00-000006000000}">
      <formula1>9999999</formula1>
      <formula2>99999999</formula2>
    </dataValidation>
  </dataValidations>
  <hyperlinks>
    <hyperlink ref="M19" r:id="rId1" location="r5-1" display="EITI Requirement 5.1" xr:uid="{00000000-0004-0000-0D00-000000000000}"/>
    <hyperlink ref="F20" r:id="rId2" location="r4-1" display="EITI Requirement 4.1" xr:uid="{00000000-0004-0000-0D00-000001000000}"/>
    <hyperlink ref="M27:N27" r:id="rId3" display="or, https://www.imf.org/external/np/sta/gfsm/" xr:uid="{00000000-0004-0000-0D00-000002000000}"/>
    <hyperlink ref="M26:N26" r:id="rId4" display="For more guidance, please visit https://eiti.org/summary-data-template" xr:uid="{00000000-0004-0000-0D00-000003000000}"/>
  </hyperlinks>
  <pageMargins left="0.7" right="0.7" top="0.75" bottom="0.75" header="0.3" footer="0.3"/>
  <pageSetup paperSize="9" orientation="portrait" r:id="rId5"/>
  <colBreaks count="1" manualBreakCount="1">
    <brk id="12" max="1048575" man="1"/>
  </colBreaks>
  <drawing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O205"/>
  <sheetViews>
    <sheetView showGridLines="0" topLeftCell="A119" zoomScaleNormal="100" workbookViewId="0">
      <selection activeCell="G21" sqref="G21"/>
    </sheetView>
  </sheetViews>
  <sheetFormatPr defaultColWidth="9" defaultRowHeight="14.1"/>
  <cols>
    <col min="1" max="1" width="3.875" style="113" customWidth="1"/>
    <col min="2" max="2" width="0" style="113" hidden="1" customWidth="1"/>
    <col min="3" max="3" width="25.125" style="113" customWidth="1"/>
    <col min="4" max="4" width="32.875" style="113" customWidth="1"/>
    <col min="5" max="5" width="30.5" style="113" bestFit="1" customWidth="1"/>
    <col min="6" max="6" width="31.5" style="113" bestFit="1" customWidth="1"/>
    <col min="7" max="7" width="34.375" style="113" bestFit="1" customWidth="1"/>
    <col min="8" max="8" width="22.875" style="113" bestFit="1" customWidth="1"/>
    <col min="9" max="9" width="27" style="113" bestFit="1" customWidth="1"/>
    <col min="10" max="10" width="33.5" style="113" customWidth="1"/>
    <col min="11" max="11" width="37.375" style="113" bestFit="1" customWidth="1"/>
    <col min="12" max="12" width="38.5" style="113" bestFit="1" customWidth="1"/>
    <col min="13" max="13" width="26" style="113" bestFit="1" customWidth="1"/>
    <col min="14" max="14" width="16.5" style="113" bestFit="1" customWidth="1"/>
    <col min="15" max="15" width="33.5" style="113" customWidth="1"/>
    <col min="16" max="16" width="4" style="113" customWidth="1"/>
    <col min="17" max="17" width="9" style="113"/>
    <col min="18" max="34" width="15.875" style="113" customWidth="1"/>
    <col min="35" max="16384" width="9" style="113"/>
  </cols>
  <sheetData>
    <row r="2" spans="2:15" s="97" customFormat="1">
      <c r="C2" s="490" t="s">
        <v>917</v>
      </c>
      <c r="D2" s="490"/>
      <c r="E2" s="490"/>
      <c r="F2" s="490"/>
      <c r="G2" s="490"/>
      <c r="H2" s="490"/>
      <c r="I2" s="490"/>
      <c r="J2" s="490"/>
      <c r="K2" s="490"/>
      <c r="L2" s="490"/>
      <c r="M2" s="490"/>
      <c r="N2" s="490"/>
      <c r="O2" s="349"/>
    </row>
    <row r="3" spans="2:15" ht="21" customHeight="1">
      <c r="C3" s="510" t="s">
        <v>918</v>
      </c>
      <c r="D3" s="510"/>
      <c r="E3" s="510"/>
      <c r="F3" s="510"/>
      <c r="G3" s="510"/>
      <c r="H3" s="510"/>
      <c r="I3" s="510"/>
      <c r="J3" s="510"/>
      <c r="K3" s="510"/>
      <c r="L3" s="510"/>
      <c r="M3" s="510"/>
      <c r="N3" s="510"/>
      <c r="O3" s="358"/>
    </row>
    <row r="4" spans="2:15" s="97" customFormat="1" ht="15.75" customHeight="1">
      <c r="C4" s="508" t="s">
        <v>919</v>
      </c>
      <c r="D4" s="508"/>
      <c r="E4" s="508"/>
      <c r="F4" s="508"/>
      <c r="G4" s="508"/>
      <c r="H4" s="508"/>
      <c r="I4" s="508"/>
      <c r="J4" s="508"/>
      <c r="K4" s="508"/>
      <c r="L4" s="508"/>
      <c r="M4" s="508"/>
      <c r="N4" s="508"/>
      <c r="O4" s="357"/>
    </row>
    <row r="5" spans="2:15" s="97" customFormat="1" ht="15.75" customHeight="1">
      <c r="C5" s="508" t="s">
        <v>920</v>
      </c>
      <c r="D5" s="508"/>
      <c r="E5" s="508"/>
      <c r="F5" s="508"/>
      <c r="G5" s="508"/>
      <c r="H5" s="508"/>
      <c r="I5" s="508"/>
      <c r="J5" s="508"/>
      <c r="K5" s="508"/>
      <c r="L5" s="508"/>
      <c r="M5" s="508"/>
      <c r="N5" s="508"/>
      <c r="O5" s="357"/>
    </row>
    <row r="6" spans="2:15" s="97" customFormat="1" ht="15.75" customHeight="1">
      <c r="C6" s="508" t="s">
        <v>921</v>
      </c>
      <c r="D6" s="508"/>
      <c r="E6" s="508"/>
      <c r="F6" s="508"/>
      <c r="G6" s="508"/>
      <c r="H6" s="508"/>
      <c r="I6" s="508"/>
      <c r="J6" s="508"/>
      <c r="K6" s="508"/>
      <c r="L6" s="508"/>
      <c r="M6" s="508"/>
      <c r="N6" s="508"/>
      <c r="O6" s="357"/>
    </row>
    <row r="7" spans="2:15" s="97" customFormat="1" ht="15.75" customHeight="1">
      <c r="C7" s="508" t="s">
        <v>922</v>
      </c>
      <c r="D7" s="508"/>
      <c r="E7" s="508"/>
      <c r="F7" s="508"/>
      <c r="G7" s="508"/>
      <c r="H7" s="508"/>
      <c r="I7" s="508"/>
      <c r="J7" s="508"/>
      <c r="K7" s="508"/>
      <c r="L7" s="508"/>
      <c r="M7" s="508"/>
      <c r="N7" s="508"/>
      <c r="O7" s="357"/>
    </row>
    <row r="8" spans="2:15" s="97" customFormat="1" ht="15.75" customHeight="1">
      <c r="C8" s="508" t="s">
        <v>923</v>
      </c>
      <c r="D8" s="508"/>
      <c r="E8" s="508"/>
      <c r="F8" s="508"/>
      <c r="G8" s="508"/>
      <c r="H8" s="508"/>
      <c r="I8" s="508"/>
      <c r="J8" s="508"/>
      <c r="K8" s="508"/>
      <c r="L8" s="508"/>
      <c r="M8" s="508"/>
      <c r="N8" s="508"/>
      <c r="O8" s="357"/>
    </row>
    <row r="9" spans="2:15" s="97" customFormat="1">
      <c r="C9" s="509" t="s">
        <v>39</v>
      </c>
      <c r="D9" s="509"/>
      <c r="E9" s="509"/>
      <c r="F9" s="509"/>
      <c r="G9" s="509"/>
      <c r="H9" s="509"/>
      <c r="I9" s="509"/>
      <c r="J9" s="509"/>
      <c r="K9" s="509"/>
      <c r="L9" s="509"/>
      <c r="M9" s="509"/>
      <c r="N9" s="509"/>
      <c r="O9" s="353"/>
    </row>
    <row r="10" spans="2:15">
      <c r="C10" s="522"/>
      <c r="D10" s="522"/>
      <c r="E10" s="522"/>
      <c r="F10" s="522"/>
      <c r="G10" s="522"/>
      <c r="H10" s="522"/>
      <c r="I10" s="522"/>
      <c r="J10" s="522"/>
      <c r="K10" s="522"/>
      <c r="L10" s="522"/>
      <c r="M10" s="522"/>
      <c r="N10" s="522"/>
    </row>
    <row r="11" spans="2:15" ht="23.1">
      <c r="C11" s="478" t="s">
        <v>924</v>
      </c>
      <c r="D11" s="478"/>
      <c r="E11" s="478"/>
      <c r="F11" s="478"/>
      <c r="G11" s="478"/>
      <c r="H11" s="478"/>
      <c r="I11" s="478"/>
      <c r="J11" s="478"/>
      <c r="K11" s="478"/>
      <c r="L11" s="478"/>
      <c r="M11" s="478"/>
      <c r="N11" s="478"/>
      <c r="O11" s="354"/>
    </row>
    <row r="12" spans="2:15" s="97" customFormat="1" ht="14.25" customHeight="1"/>
    <row r="13" spans="2:15" s="97" customFormat="1" ht="15.75" customHeight="1">
      <c r="B13" s="500" t="s">
        <v>925</v>
      </c>
      <c r="C13" s="500"/>
      <c r="D13" s="500"/>
      <c r="E13" s="500"/>
      <c r="F13" s="500"/>
      <c r="G13" s="500"/>
      <c r="H13" s="500"/>
      <c r="I13" s="500"/>
      <c r="J13" s="500"/>
      <c r="K13" s="500"/>
      <c r="L13" s="500"/>
      <c r="M13" s="500"/>
      <c r="N13" s="500"/>
      <c r="O13" s="356"/>
    </row>
    <row r="14" spans="2:15" s="97" customFormat="1" ht="30">
      <c r="B14" s="97" t="s">
        <v>698</v>
      </c>
      <c r="C14" s="97" t="s">
        <v>926</v>
      </c>
      <c r="D14" s="97" t="s">
        <v>865</v>
      </c>
      <c r="E14" s="97" t="s">
        <v>864</v>
      </c>
      <c r="F14" s="97" t="s">
        <v>927</v>
      </c>
      <c r="G14" s="97" t="s">
        <v>928</v>
      </c>
      <c r="H14" s="97" t="s">
        <v>929</v>
      </c>
      <c r="I14" s="97" t="s">
        <v>930</v>
      </c>
      <c r="J14" s="97" t="s">
        <v>866</v>
      </c>
      <c r="K14" s="97" t="s">
        <v>931</v>
      </c>
      <c r="L14" s="97" t="s">
        <v>932</v>
      </c>
      <c r="M14" s="97" t="s">
        <v>933</v>
      </c>
      <c r="N14" s="97" t="s">
        <v>934</v>
      </c>
      <c r="O14" s="219" t="s">
        <v>935</v>
      </c>
    </row>
    <row r="15" spans="2:15" s="97" customFormat="1">
      <c r="B15" s="97" t="e">
        <f>VLOOKUP(C15,[1]!Companies[#Data],3,FALSE)</f>
        <v>#REF!</v>
      </c>
      <c r="C15" s="322" t="s">
        <v>703</v>
      </c>
      <c r="D15" s="322" t="s">
        <v>680</v>
      </c>
      <c r="E15" s="322" t="s">
        <v>893</v>
      </c>
      <c r="F15" s="322" t="s">
        <v>329</v>
      </c>
      <c r="G15" s="322" t="s">
        <v>329</v>
      </c>
      <c r="H15" s="322"/>
      <c r="I15" s="322" t="s">
        <v>53</v>
      </c>
      <c r="J15" s="323">
        <v>20000</v>
      </c>
      <c r="K15" s="322" t="s">
        <v>329</v>
      </c>
      <c r="L15" s="322">
        <v>0</v>
      </c>
      <c r="M15" s="322"/>
      <c r="N15" s="322" t="s">
        <v>814</v>
      </c>
      <c r="O15" s="97" t="s">
        <v>936</v>
      </c>
    </row>
    <row r="16" spans="2:15" s="97" customFormat="1">
      <c r="B16" s="97" t="e">
        <f>VLOOKUP(C16,[1]!Companies[#Data],3,FALSE)</f>
        <v>#REF!</v>
      </c>
      <c r="C16" s="322" t="s">
        <v>703</v>
      </c>
      <c r="D16" s="322" t="s">
        <v>682</v>
      </c>
      <c r="E16" s="322" t="s">
        <v>894</v>
      </c>
      <c r="F16" s="322" t="s">
        <v>329</v>
      </c>
      <c r="G16" s="322" t="s">
        <v>329</v>
      </c>
      <c r="H16" s="322"/>
      <c r="I16" s="322" t="s">
        <v>53</v>
      </c>
      <c r="J16" s="323">
        <v>10421474</v>
      </c>
      <c r="K16" s="322" t="s">
        <v>329</v>
      </c>
      <c r="L16" s="322">
        <v>0</v>
      </c>
      <c r="M16" s="322"/>
      <c r="N16" s="322" t="s">
        <v>814</v>
      </c>
    </row>
    <row r="17" spans="2:14" s="97" customFormat="1">
      <c r="B17" s="97" t="e">
        <f>VLOOKUP(C17,[1]!Companies[#Data],3,FALSE)</f>
        <v>#REF!</v>
      </c>
      <c r="C17" s="322" t="s">
        <v>703</v>
      </c>
      <c r="D17" s="322" t="s">
        <v>687</v>
      </c>
      <c r="E17" s="322" t="s">
        <v>898</v>
      </c>
      <c r="F17" s="322" t="s">
        <v>329</v>
      </c>
      <c r="G17" s="322" t="s">
        <v>329</v>
      </c>
      <c r="H17" s="322"/>
      <c r="I17" s="322" t="s">
        <v>53</v>
      </c>
      <c r="J17" s="323">
        <v>2930438565</v>
      </c>
      <c r="K17" s="322" t="s">
        <v>329</v>
      </c>
      <c r="L17" s="322">
        <v>0</v>
      </c>
      <c r="M17" s="322"/>
      <c r="N17" s="322" t="s">
        <v>814</v>
      </c>
    </row>
    <row r="18" spans="2:14" s="97" customFormat="1">
      <c r="B18" s="97" t="e">
        <f>VLOOKUP(C18,[1]!Companies[#Data],3,FALSE)</f>
        <v>#REF!</v>
      </c>
      <c r="C18" s="322" t="s">
        <v>703</v>
      </c>
      <c r="D18" s="322" t="s">
        <v>685</v>
      </c>
      <c r="E18" s="322" t="s">
        <v>901</v>
      </c>
      <c r="F18" s="322" t="s">
        <v>329</v>
      </c>
      <c r="G18" s="322" t="s">
        <v>329</v>
      </c>
      <c r="H18" s="322"/>
      <c r="I18" s="322" t="s">
        <v>53</v>
      </c>
      <c r="J18" s="323">
        <v>108250</v>
      </c>
      <c r="K18" s="322" t="s">
        <v>329</v>
      </c>
      <c r="L18" s="322">
        <v>0</v>
      </c>
      <c r="M18" s="322"/>
      <c r="N18" s="322" t="s">
        <v>814</v>
      </c>
    </row>
    <row r="19" spans="2:14" s="97" customFormat="1">
      <c r="B19" s="97" t="e">
        <f>VLOOKUP(C19,[1]!Companies[#Data],3,FALSE)</f>
        <v>#REF!</v>
      </c>
      <c r="C19" s="322" t="s">
        <v>707</v>
      </c>
      <c r="D19" s="322" t="s">
        <v>677</v>
      </c>
      <c r="E19" s="322" t="s">
        <v>875</v>
      </c>
      <c r="F19" s="322" t="s">
        <v>329</v>
      </c>
      <c r="G19" s="322" t="s">
        <v>329</v>
      </c>
      <c r="H19" s="322"/>
      <c r="I19" s="322" t="s">
        <v>53</v>
      </c>
      <c r="J19" s="323">
        <v>19458852</v>
      </c>
      <c r="K19" s="322" t="s">
        <v>329</v>
      </c>
      <c r="L19" s="322">
        <v>0</v>
      </c>
      <c r="M19" s="322"/>
      <c r="N19" s="322" t="s">
        <v>814</v>
      </c>
    </row>
    <row r="20" spans="2:14" s="97" customFormat="1">
      <c r="B20" s="97" t="e">
        <f>VLOOKUP(C20,[1]!Companies[#Data],3,FALSE)</f>
        <v>#REF!</v>
      </c>
      <c r="C20" s="322" t="s">
        <v>707</v>
      </c>
      <c r="D20" s="322" t="s">
        <v>677</v>
      </c>
      <c r="E20" s="322" t="s">
        <v>878</v>
      </c>
      <c r="F20" s="322" t="s">
        <v>329</v>
      </c>
      <c r="G20" s="322" t="s">
        <v>329</v>
      </c>
      <c r="H20" s="322"/>
      <c r="I20" s="322" t="s">
        <v>53</v>
      </c>
      <c r="J20" s="323">
        <v>11252683</v>
      </c>
      <c r="K20" s="322" t="s">
        <v>329</v>
      </c>
      <c r="L20" s="322">
        <v>0</v>
      </c>
      <c r="M20" s="322"/>
      <c r="N20" s="322" t="s">
        <v>814</v>
      </c>
    </row>
    <row r="21" spans="2:14" s="97" customFormat="1">
      <c r="B21" s="97" t="e">
        <f>VLOOKUP(C21,[1]!Companies[#Data],3,FALSE)</f>
        <v>#REF!</v>
      </c>
      <c r="C21" s="322" t="s">
        <v>707</v>
      </c>
      <c r="D21" s="322" t="s">
        <v>677</v>
      </c>
      <c r="E21" s="322" t="s">
        <v>881</v>
      </c>
      <c r="F21" s="322" t="s">
        <v>329</v>
      </c>
      <c r="G21" s="322" t="s">
        <v>329</v>
      </c>
      <c r="H21" s="322"/>
      <c r="I21" s="322" t="s">
        <v>53</v>
      </c>
      <c r="J21" s="323">
        <v>166994871</v>
      </c>
      <c r="K21" s="322" t="s">
        <v>329</v>
      </c>
      <c r="L21" s="322">
        <v>0</v>
      </c>
      <c r="M21" s="322"/>
      <c r="N21" s="322" t="s">
        <v>814</v>
      </c>
    </row>
    <row r="22" spans="2:14" s="97" customFormat="1">
      <c r="B22" s="97" t="e">
        <f>VLOOKUP(C22,[1]!Companies[#Data],3,FALSE)</f>
        <v>#REF!</v>
      </c>
      <c r="C22" s="322" t="s">
        <v>707</v>
      </c>
      <c r="D22" s="322" t="s">
        <v>677</v>
      </c>
      <c r="E22" s="322" t="s">
        <v>882</v>
      </c>
      <c r="F22" s="322" t="s">
        <v>329</v>
      </c>
      <c r="G22" s="322" t="s">
        <v>329</v>
      </c>
      <c r="H22" s="322"/>
      <c r="I22" s="322" t="s">
        <v>53</v>
      </c>
      <c r="J22" s="323">
        <v>93837</v>
      </c>
      <c r="K22" s="322" t="s">
        <v>329</v>
      </c>
      <c r="L22" s="322">
        <v>0</v>
      </c>
      <c r="M22" s="322"/>
      <c r="N22" s="322" t="s">
        <v>814</v>
      </c>
    </row>
    <row r="23" spans="2:14" s="97" customFormat="1">
      <c r="B23" s="97" t="e">
        <f>VLOOKUP(C23,[1]!Companies[#Data],3,FALSE)</f>
        <v>#REF!</v>
      </c>
      <c r="C23" s="322" t="s">
        <v>707</v>
      </c>
      <c r="D23" s="322" t="s">
        <v>677</v>
      </c>
      <c r="E23" s="322" t="s">
        <v>884</v>
      </c>
      <c r="F23" s="322" t="s">
        <v>329</v>
      </c>
      <c r="G23" s="322" t="s">
        <v>329</v>
      </c>
      <c r="H23" s="322"/>
      <c r="I23" s="322" t="s">
        <v>53</v>
      </c>
      <c r="J23" s="323">
        <v>999209</v>
      </c>
      <c r="K23" s="322" t="s">
        <v>329</v>
      </c>
      <c r="L23" s="322">
        <v>0</v>
      </c>
      <c r="M23" s="322"/>
      <c r="N23" s="322" t="s">
        <v>814</v>
      </c>
    </row>
    <row r="24" spans="2:14" s="97" customFormat="1">
      <c r="B24" s="97" t="e">
        <f>VLOOKUP(C24,[1]!Companies[#Data],3,FALSE)</f>
        <v>#REF!</v>
      </c>
      <c r="C24" s="322" t="s">
        <v>707</v>
      </c>
      <c r="D24" s="322" t="s">
        <v>680</v>
      </c>
      <c r="E24" s="322" t="s">
        <v>889</v>
      </c>
      <c r="F24" s="322" t="s">
        <v>329</v>
      </c>
      <c r="G24" s="322" t="s">
        <v>329</v>
      </c>
      <c r="H24" s="322"/>
      <c r="I24" s="322" t="s">
        <v>53</v>
      </c>
      <c r="J24" s="323">
        <v>4546852</v>
      </c>
      <c r="K24" s="322" t="s">
        <v>329</v>
      </c>
      <c r="L24" s="322">
        <v>0</v>
      </c>
      <c r="M24" s="322"/>
      <c r="N24" s="322" t="s">
        <v>814</v>
      </c>
    </row>
    <row r="25" spans="2:14" s="97" customFormat="1">
      <c r="B25" s="97" t="e">
        <f>VLOOKUP(C25,[1]!Companies[#Data],3,FALSE)</f>
        <v>#REF!</v>
      </c>
      <c r="C25" s="322" t="s">
        <v>707</v>
      </c>
      <c r="D25" s="322" t="s">
        <v>682</v>
      </c>
      <c r="E25" s="322" t="s">
        <v>894</v>
      </c>
      <c r="F25" s="322" t="s">
        <v>329</v>
      </c>
      <c r="G25" s="322" t="s">
        <v>329</v>
      </c>
      <c r="H25" s="322"/>
      <c r="I25" s="322" t="s">
        <v>53</v>
      </c>
      <c r="J25" s="323">
        <v>1716976</v>
      </c>
      <c r="K25" s="322" t="s">
        <v>329</v>
      </c>
      <c r="L25" s="322">
        <v>0</v>
      </c>
      <c r="M25" s="322"/>
      <c r="N25" s="322" t="s">
        <v>814</v>
      </c>
    </row>
    <row r="26" spans="2:14" s="97" customFormat="1">
      <c r="B26" s="97" t="e">
        <f>VLOOKUP(C26,[1]!Companies[#Data],3,FALSE)</f>
        <v>#REF!</v>
      </c>
      <c r="C26" s="322" t="s">
        <v>707</v>
      </c>
      <c r="D26" s="322" t="s">
        <v>687</v>
      </c>
      <c r="E26" s="322" t="s">
        <v>898</v>
      </c>
      <c r="F26" s="322" t="s">
        <v>329</v>
      </c>
      <c r="G26" s="322" t="s">
        <v>329</v>
      </c>
      <c r="H26" s="322"/>
      <c r="I26" s="322" t="s">
        <v>53</v>
      </c>
      <c r="J26" s="323">
        <v>1347404346</v>
      </c>
      <c r="K26" s="322" t="s">
        <v>329</v>
      </c>
      <c r="L26" s="322">
        <v>0</v>
      </c>
      <c r="M26" s="322"/>
      <c r="N26" s="322" t="s">
        <v>814</v>
      </c>
    </row>
    <row r="27" spans="2:14" s="97" customFormat="1">
      <c r="B27" s="97" t="e">
        <f>VLOOKUP(C27,[1]!Companies[#Data],3,FALSE)</f>
        <v>#REF!</v>
      </c>
      <c r="C27" s="322" t="s">
        <v>707</v>
      </c>
      <c r="D27" s="322" t="s">
        <v>685</v>
      </c>
      <c r="E27" s="322" t="s">
        <v>902</v>
      </c>
      <c r="F27" s="322" t="s">
        <v>329</v>
      </c>
      <c r="G27" s="322" t="s">
        <v>329</v>
      </c>
      <c r="H27" s="322"/>
      <c r="I27" s="322" t="s">
        <v>53</v>
      </c>
      <c r="J27" s="323">
        <v>62532</v>
      </c>
      <c r="K27" s="322" t="s">
        <v>329</v>
      </c>
      <c r="L27" s="322">
        <v>0</v>
      </c>
      <c r="M27" s="322"/>
      <c r="N27" s="322" t="s">
        <v>814</v>
      </c>
    </row>
    <row r="28" spans="2:14" s="97" customFormat="1">
      <c r="B28" s="97" t="e">
        <f>VLOOKUP(C28,[1]!Companies[#Data],3,FALSE)</f>
        <v>#REF!</v>
      </c>
      <c r="C28" s="322" t="s">
        <v>707</v>
      </c>
      <c r="D28" s="322" t="s">
        <v>685</v>
      </c>
      <c r="E28" s="322" t="s">
        <v>903</v>
      </c>
      <c r="F28" s="322" t="s">
        <v>329</v>
      </c>
      <c r="G28" s="322" t="s">
        <v>329</v>
      </c>
      <c r="H28" s="322"/>
      <c r="I28" s="322" t="s">
        <v>53</v>
      </c>
      <c r="J28" s="323">
        <v>28500</v>
      </c>
      <c r="K28" s="322" t="s">
        <v>329</v>
      </c>
      <c r="L28" s="322">
        <v>0</v>
      </c>
      <c r="M28" s="322"/>
      <c r="N28" s="322" t="s">
        <v>814</v>
      </c>
    </row>
    <row r="29" spans="2:14" s="97" customFormat="1">
      <c r="B29" s="97" t="e">
        <f>VLOOKUP(C29,[1]!Companies[#Data],3,FALSE)</f>
        <v>#REF!</v>
      </c>
      <c r="C29" s="322" t="s">
        <v>710</v>
      </c>
      <c r="D29" s="322" t="s">
        <v>680</v>
      </c>
      <c r="E29" s="322" t="s">
        <v>888</v>
      </c>
      <c r="F29" s="322" t="s">
        <v>329</v>
      </c>
      <c r="G29" s="322" t="s">
        <v>329</v>
      </c>
      <c r="H29" s="322"/>
      <c r="I29" s="322" t="s">
        <v>53</v>
      </c>
      <c r="J29" s="323">
        <v>11213</v>
      </c>
      <c r="K29" s="322" t="s">
        <v>329</v>
      </c>
      <c r="L29" s="322">
        <v>0</v>
      </c>
      <c r="M29" s="322"/>
      <c r="N29" s="322" t="s">
        <v>814</v>
      </c>
    </row>
    <row r="30" spans="2:14" s="97" customFormat="1">
      <c r="B30" s="97" t="e">
        <f>VLOOKUP(C30,[1]!Companies[#Data],3,FALSE)</f>
        <v>#REF!</v>
      </c>
      <c r="C30" s="322" t="s">
        <v>710</v>
      </c>
      <c r="D30" s="322" t="s">
        <v>680</v>
      </c>
      <c r="E30" s="322" t="s">
        <v>889</v>
      </c>
      <c r="F30" s="322" t="s">
        <v>329</v>
      </c>
      <c r="G30" s="322" t="s">
        <v>329</v>
      </c>
      <c r="H30" s="322"/>
      <c r="I30" s="322" t="s">
        <v>53</v>
      </c>
      <c r="J30" s="323">
        <v>20046745</v>
      </c>
      <c r="K30" s="322" t="s">
        <v>329</v>
      </c>
      <c r="L30" s="322">
        <v>0</v>
      </c>
      <c r="M30" s="322"/>
      <c r="N30" s="322" t="s">
        <v>814</v>
      </c>
    </row>
    <row r="31" spans="2:14" s="97" customFormat="1">
      <c r="B31" s="97" t="e">
        <f>VLOOKUP(C31,[1]!Companies[#Data],3,FALSE)</f>
        <v>#REF!</v>
      </c>
      <c r="C31" s="322" t="s">
        <v>710</v>
      </c>
      <c r="D31" s="322" t="s">
        <v>680</v>
      </c>
      <c r="E31" s="322" t="s">
        <v>890</v>
      </c>
      <c r="F31" s="322" t="s">
        <v>329</v>
      </c>
      <c r="G31" s="322" t="s">
        <v>329</v>
      </c>
      <c r="H31" s="322"/>
      <c r="I31" s="322" t="s">
        <v>53</v>
      </c>
      <c r="J31" s="323">
        <v>1000</v>
      </c>
      <c r="K31" s="322" t="s">
        <v>329</v>
      </c>
      <c r="L31" s="322">
        <v>0</v>
      </c>
      <c r="M31" s="322"/>
      <c r="N31" s="322" t="s">
        <v>814</v>
      </c>
    </row>
    <row r="32" spans="2:14" s="97" customFormat="1">
      <c r="B32" s="97" t="e">
        <f>VLOOKUP(C32,[1]!Companies[#Data],3,FALSE)</f>
        <v>#REF!</v>
      </c>
      <c r="C32" s="322" t="s">
        <v>710</v>
      </c>
      <c r="D32" s="322" t="s">
        <v>680</v>
      </c>
      <c r="E32" s="322" t="s">
        <v>893</v>
      </c>
      <c r="F32" s="322" t="s">
        <v>329</v>
      </c>
      <c r="G32" s="322" t="s">
        <v>329</v>
      </c>
      <c r="H32" s="322"/>
      <c r="I32" s="322" t="s">
        <v>53</v>
      </c>
      <c r="J32" s="323">
        <v>6457800</v>
      </c>
      <c r="K32" s="322" t="s">
        <v>329</v>
      </c>
      <c r="L32" s="322">
        <v>0</v>
      </c>
      <c r="M32" s="322"/>
      <c r="N32" s="322" t="s">
        <v>814</v>
      </c>
    </row>
    <row r="33" spans="2:14" s="97" customFormat="1">
      <c r="B33" s="97" t="e">
        <f>VLOOKUP(C33,[1]!Companies[#Data],3,FALSE)</f>
        <v>#REF!</v>
      </c>
      <c r="C33" s="322" t="s">
        <v>710</v>
      </c>
      <c r="D33" s="322" t="s">
        <v>682</v>
      </c>
      <c r="E33" s="322" t="s">
        <v>894</v>
      </c>
      <c r="F33" s="322" t="s">
        <v>329</v>
      </c>
      <c r="G33" s="322" t="s">
        <v>329</v>
      </c>
      <c r="H33" s="322"/>
      <c r="I33" s="322" t="s">
        <v>53</v>
      </c>
      <c r="J33" s="323">
        <v>41677108</v>
      </c>
      <c r="K33" s="322" t="s">
        <v>329</v>
      </c>
      <c r="L33" s="322">
        <v>0</v>
      </c>
      <c r="M33" s="322"/>
      <c r="N33" s="322" t="s">
        <v>814</v>
      </c>
    </row>
    <row r="34" spans="2:14" s="97" customFormat="1">
      <c r="B34" s="97" t="e">
        <f>VLOOKUP(C34,[1]!Companies[#Data],3,FALSE)</f>
        <v>#REF!</v>
      </c>
      <c r="C34" s="322" t="s">
        <v>710</v>
      </c>
      <c r="D34" s="322" t="s">
        <v>682</v>
      </c>
      <c r="E34" s="322" t="s">
        <v>897</v>
      </c>
      <c r="F34" s="322" t="s">
        <v>329</v>
      </c>
      <c r="G34" s="322" t="s">
        <v>329</v>
      </c>
      <c r="H34" s="322"/>
      <c r="I34" s="322" t="s">
        <v>53</v>
      </c>
      <c r="J34" s="323">
        <v>224400</v>
      </c>
      <c r="K34" s="322" t="s">
        <v>329</v>
      </c>
      <c r="L34" s="322">
        <v>0</v>
      </c>
      <c r="M34" s="322"/>
      <c r="N34" s="322" t="s">
        <v>814</v>
      </c>
    </row>
    <row r="35" spans="2:14" s="97" customFormat="1">
      <c r="B35" s="97" t="e">
        <f>VLOOKUP(C35,[1]!Companies[#Data],3,FALSE)</f>
        <v>#REF!</v>
      </c>
      <c r="C35" s="322" t="s">
        <v>712</v>
      </c>
      <c r="D35" s="322" t="s">
        <v>682</v>
      </c>
      <c r="E35" s="322" t="s">
        <v>894</v>
      </c>
      <c r="F35" s="322" t="s">
        <v>329</v>
      </c>
      <c r="G35" s="322" t="s">
        <v>329</v>
      </c>
      <c r="H35" s="322"/>
      <c r="I35" s="322" t="s">
        <v>53</v>
      </c>
      <c r="J35" s="323">
        <v>76613210</v>
      </c>
      <c r="K35" s="322" t="s">
        <v>329</v>
      </c>
      <c r="L35" s="322">
        <v>0</v>
      </c>
      <c r="M35" s="322"/>
      <c r="N35" s="322" t="s">
        <v>814</v>
      </c>
    </row>
    <row r="36" spans="2:14" s="97" customFormat="1">
      <c r="B36" s="97" t="e">
        <f>VLOOKUP(C36,[1]!Companies[#Data],3,FALSE)</f>
        <v>#REF!</v>
      </c>
      <c r="C36" s="322" t="s">
        <v>712</v>
      </c>
      <c r="D36" s="322" t="s">
        <v>682</v>
      </c>
      <c r="E36" s="322" t="s">
        <v>896</v>
      </c>
      <c r="F36" s="322" t="s">
        <v>329</v>
      </c>
      <c r="G36" s="322" t="s">
        <v>329</v>
      </c>
      <c r="H36" s="322"/>
      <c r="I36" s="322" t="s">
        <v>53</v>
      </c>
      <c r="J36" s="323">
        <v>8097600</v>
      </c>
      <c r="K36" s="322" t="s">
        <v>329</v>
      </c>
      <c r="L36" s="322">
        <v>0</v>
      </c>
      <c r="M36" s="322"/>
      <c r="N36" s="322" t="s">
        <v>814</v>
      </c>
    </row>
    <row r="37" spans="2:14" s="97" customFormat="1">
      <c r="B37" s="97" t="e">
        <f>VLOOKUP(C37,[1]!Companies[#Data],3,FALSE)</f>
        <v>#REF!</v>
      </c>
      <c r="C37" s="322" t="s">
        <v>713</v>
      </c>
      <c r="D37" s="322" t="s">
        <v>680</v>
      </c>
      <c r="E37" s="322" t="s">
        <v>889</v>
      </c>
      <c r="F37" s="322" t="s">
        <v>329</v>
      </c>
      <c r="G37" s="322" t="s">
        <v>329</v>
      </c>
      <c r="H37" s="322"/>
      <c r="I37" s="322" t="s">
        <v>53</v>
      </c>
      <c r="J37" s="323">
        <v>21000</v>
      </c>
      <c r="K37" s="322" t="s">
        <v>329</v>
      </c>
      <c r="L37" s="322">
        <v>0</v>
      </c>
      <c r="M37" s="322"/>
      <c r="N37" s="322" t="s">
        <v>814</v>
      </c>
    </row>
    <row r="38" spans="2:14" s="97" customFormat="1">
      <c r="B38" s="97" t="e">
        <f>VLOOKUP(C38,[1]!Companies[#Data],3,FALSE)</f>
        <v>#REF!</v>
      </c>
      <c r="C38" s="322" t="s">
        <v>713</v>
      </c>
      <c r="D38" s="322" t="s">
        <v>680</v>
      </c>
      <c r="E38" s="322" t="s">
        <v>893</v>
      </c>
      <c r="F38" s="322" t="s">
        <v>329</v>
      </c>
      <c r="G38" s="322" t="s">
        <v>329</v>
      </c>
      <c r="H38" s="322"/>
      <c r="I38" s="322" t="s">
        <v>53</v>
      </c>
      <c r="J38" s="323">
        <v>27000</v>
      </c>
      <c r="K38" s="322" t="s">
        <v>329</v>
      </c>
      <c r="L38" s="322">
        <v>0</v>
      </c>
      <c r="M38" s="322"/>
      <c r="N38" s="322" t="s">
        <v>814</v>
      </c>
    </row>
    <row r="39" spans="2:14" s="97" customFormat="1">
      <c r="B39" s="97" t="e">
        <f>VLOOKUP(C39,[1]!Companies[#Data],3,FALSE)</f>
        <v>#REF!</v>
      </c>
      <c r="C39" s="322" t="s">
        <v>713</v>
      </c>
      <c r="D39" s="322" t="s">
        <v>682</v>
      </c>
      <c r="E39" s="322" t="s">
        <v>894</v>
      </c>
      <c r="F39" s="322" t="s">
        <v>329</v>
      </c>
      <c r="G39" s="322" t="s">
        <v>329</v>
      </c>
      <c r="H39" s="322"/>
      <c r="I39" s="322" t="s">
        <v>53</v>
      </c>
      <c r="J39" s="323">
        <v>66024578</v>
      </c>
      <c r="K39" s="322" t="s">
        <v>329</v>
      </c>
      <c r="L39" s="322">
        <v>0</v>
      </c>
      <c r="M39" s="322"/>
      <c r="N39" s="322" t="s">
        <v>814</v>
      </c>
    </row>
    <row r="40" spans="2:14" s="97" customFormat="1">
      <c r="B40" s="97" t="e">
        <f>VLOOKUP(C40,[1]!Companies[#Data],3,FALSE)</f>
        <v>#REF!</v>
      </c>
      <c r="C40" s="322" t="s">
        <v>713</v>
      </c>
      <c r="D40" s="322" t="s">
        <v>682</v>
      </c>
      <c r="E40" s="322" t="s">
        <v>896</v>
      </c>
      <c r="F40" s="322" t="s">
        <v>329</v>
      </c>
      <c r="G40" s="322" t="s">
        <v>329</v>
      </c>
      <c r="H40" s="322"/>
      <c r="I40" s="322" t="s">
        <v>53</v>
      </c>
      <c r="J40" s="323">
        <v>6978500</v>
      </c>
      <c r="K40" s="322" t="s">
        <v>329</v>
      </c>
      <c r="L40" s="322">
        <v>0</v>
      </c>
      <c r="M40" s="322"/>
      <c r="N40" s="322" t="s">
        <v>814</v>
      </c>
    </row>
    <row r="41" spans="2:14" s="97" customFormat="1">
      <c r="B41" s="97" t="e">
        <f>VLOOKUP(C41,[1]!Companies[#Data],3,FALSE)</f>
        <v>#REF!</v>
      </c>
      <c r="C41" s="322" t="s">
        <v>715</v>
      </c>
      <c r="D41" s="322" t="s">
        <v>680</v>
      </c>
      <c r="E41" s="322" t="s">
        <v>886</v>
      </c>
      <c r="F41" s="322" t="s">
        <v>329</v>
      </c>
      <c r="G41" s="322" t="s">
        <v>329</v>
      </c>
      <c r="H41" s="322"/>
      <c r="I41" s="322" t="s">
        <v>53</v>
      </c>
      <c r="J41" s="323">
        <v>173472</v>
      </c>
      <c r="K41" s="322" t="s">
        <v>329</v>
      </c>
      <c r="L41" s="322">
        <v>0</v>
      </c>
      <c r="M41" s="322"/>
      <c r="N41" s="322" t="s">
        <v>814</v>
      </c>
    </row>
    <row r="42" spans="2:14" s="97" customFormat="1">
      <c r="B42" s="97" t="e">
        <f>VLOOKUP(C42,[1]!Companies[#Data],3,FALSE)</f>
        <v>#REF!</v>
      </c>
      <c r="C42" s="322" t="s">
        <v>717</v>
      </c>
      <c r="D42" s="322" t="s">
        <v>680</v>
      </c>
      <c r="E42" s="322" t="s">
        <v>889</v>
      </c>
      <c r="F42" s="322" t="s">
        <v>329</v>
      </c>
      <c r="G42" s="322" t="s">
        <v>329</v>
      </c>
      <c r="H42" s="322"/>
      <c r="I42" s="322" t="s">
        <v>53</v>
      </c>
      <c r="J42" s="323">
        <v>5137567</v>
      </c>
      <c r="K42" s="322" t="s">
        <v>329</v>
      </c>
      <c r="L42" s="322">
        <v>0</v>
      </c>
      <c r="M42" s="322"/>
      <c r="N42" s="322" t="s">
        <v>814</v>
      </c>
    </row>
    <row r="43" spans="2:14" s="97" customFormat="1">
      <c r="B43" s="97" t="e">
        <f>VLOOKUP(C43,[1]!Companies[#Data],3,FALSE)</f>
        <v>#REF!</v>
      </c>
      <c r="C43" s="322" t="s">
        <v>717</v>
      </c>
      <c r="D43" s="322" t="s">
        <v>682</v>
      </c>
      <c r="E43" s="322" t="s">
        <v>894</v>
      </c>
      <c r="F43" s="322" t="s">
        <v>329</v>
      </c>
      <c r="G43" s="322" t="s">
        <v>329</v>
      </c>
      <c r="H43" s="322"/>
      <c r="I43" s="322" t="s">
        <v>53</v>
      </c>
      <c r="J43" s="323">
        <v>4913685</v>
      </c>
      <c r="K43" s="322" t="s">
        <v>329</v>
      </c>
      <c r="L43" s="322">
        <v>0</v>
      </c>
      <c r="M43" s="322"/>
      <c r="N43" s="322" t="s">
        <v>814</v>
      </c>
    </row>
    <row r="44" spans="2:14" s="97" customFormat="1">
      <c r="B44" s="97" t="e">
        <f>VLOOKUP(C44,[1]!Companies[#Data],3,FALSE)</f>
        <v>#REF!</v>
      </c>
      <c r="C44" s="322" t="s">
        <v>717</v>
      </c>
      <c r="D44" s="322" t="s">
        <v>682</v>
      </c>
      <c r="E44" s="322" t="s">
        <v>896</v>
      </c>
      <c r="F44" s="322" t="s">
        <v>329</v>
      </c>
      <c r="G44" s="322" t="s">
        <v>329</v>
      </c>
      <c r="H44" s="322"/>
      <c r="I44" s="322" t="s">
        <v>53</v>
      </c>
      <c r="J44" s="323">
        <v>3335047</v>
      </c>
      <c r="K44" s="322" t="s">
        <v>329</v>
      </c>
      <c r="L44" s="322">
        <v>0</v>
      </c>
      <c r="M44" s="322"/>
      <c r="N44" s="322" t="s">
        <v>814</v>
      </c>
    </row>
    <row r="45" spans="2:14" s="97" customFormat="1">
      <c r="B45" s="97" t="e">
        <f>VLOOKUP(C45,[1]!Companies[#Data],3,FALSE)</f>
        <v>#REF!</v>
      </c>
      <c r="C45" s="322" t="s">
        <v>718</v>
      </c>
      <c r="D45" s="322" t="s">
        <v>680</v>
      </c>
      <c r="E45" s="322" t="s">
        <v>886</v>
      </c>
      <c r="F45" s="322" t="s">
        <v>329</v>
      </c>
      <c r="G45" s="322" t="s">
        <v>329</v>
      </c>
      <c r="H45" s="322"/>
      <c r="I45" s="322" t="s">
        <v>53</v>
      </c>
      <c r="J45" s="323">
        <v>44805</v>
      </c>
      <c r="K45" s="322" t="s">
        <v>329</v>
      </c>
      <c r="L45" s="322">
        <v>0</v>
      </c>
      <c r="M45" s="322"/>
      <c r="N45" s="322" t="s">
        <v>814</v>
      </c>
    </row>
    <row r="46" spans="2:14" s="97" customFormat="1">
      <c r="B46" s="97" t="e">
        <f>VLOOKUP(C46,[1]!Companies[#Data],3,FALSE)</f>
        <v>#REF!</v>
      </c>
      <c r="C46" s="322" t="s">
        <v>718</v>
      </c>
      <c r="D46" s="322" t="s">
        <v>680</v>
      </c>
      <c r="E46" s="322" t="s">
        <v>888</v>
      </c>
      <c r="F46" s="322" t="s">
        <v>329</v>
      </c>
      <c r="G46" s="322" t="s">
        <v>329</v>
      </c>
      <c r="H46" s="322"/>
      <c r="I46" s="322" t="s">
        <v>53</v>
      </c>
      <c r="J46" s="323">
        <v>6571217</v>
      </c>
      <c r="K46" s="322" t="s">
        <v>329</v>
      </c>
      <c r="L46" s="322">
        <v>0</v>
      </c>
      <c r="M46" s="322"/>
      <c r="N46" s="322" t="s">
        <v>814</v>
      </c>
    </row>
    <row r="47" spans="2:14" s="97" customFormat="1">
      <c r="B47" s="97" t="e">
        <f>VLOOKUP(C47,[1]!Companies[#Data],3,FALSE)</f>
        <v>#REF!</v>
      </c>
      <c r="C47" s="322" t="s">
        <v>718</v>
      </c>
      <c r="D47" s="322" t="s">
        <v>680</v>
      </c>
      <c r="E47" s="322" t="s">
        <v>889</v>
      </c>
      <c r="F47" s="322" t="s">
        <v>329</v>
      </c>
      <c r="G47" s="322" t="s">
        <v>329</v>
      </c>
      <c r="H47" s="322"/>
      <c r="I47" s="322" t="s">
        <v>53</v>
      </c>
      <c r="J47" s="323">
        <v>80414215</v>
      </c>
      <c r="K47" s="322" t="s">
        <v>329</v>
      </c>
      <c r="L47" s="322">
        <v>0</v>
      </c>
      <c r="M47" s="322"/>
      <c r="N47" s="322" t="s">
        <v>814</v>
      </c>
    </row>
    <row r="48" spans="2:14" s="97" customFormat="1">
      <c r="B48" s="97" t="e">
        <f>VLOOKUP(C48,[1]!Companies[#Data],3,FALSE)</f>
        <v>#REF!</v>
      </c>
      <c r="C48" s="322" t="s">
        <v>718</v>
      </c>
      <c r="D48" s="322" t="s">
        <v>680</v>
      </c>
      <c r="E48" s="322" t="s">
        <v>893</v>
      </c>
      <c r="F48" s="322" t="s">
        <v>329</v>
      </c>
      <c r="G48" s="322" t="s">
        <v>329</v>
      </c>
      <c r="H48" s="322"/>
      <c r="I48" s="322" t="s">
        <v>53</v>
      </c>
      <c r="J48" s="323">
        <v>5175000</v>
      </c>
      <c r="K48" s="322" t="s">
        <v>329</v>
      </c>
      <c r="L48" s="322">
        <v>0</v>
      </c>
      <c r="M48" s="322"/>
      <c r="N48" s="322" t="s">
        <v>814</v>
      </c>
    </row>
    <row r="49" spans="2:14" s="97" customFormat="1">
      <c r="B49" s="97" t="e">
        <f>VLOOKUP(C49,[1]!Companies[#Data],3,FALSE)</f>
        <v>#REF!</v>
      </c>
      <c r="C49" s="322" t="s">
        <v>718</v>
      </c>
      <c r="D49" s="322" t="s">
        <v>682</v>
      </c>
      <c r="E49" s="322" t="s">
        <v>894</v>
      </c>
      <c r="F49" s="322" t="s">
        <v>329</v>
      </c>
      <c r="G49" s="322" t="s">
        <v>329</v>
      </c>
      <c r="H49" s="322"/>
      <c r="I49" s="322" t="s">
        <v>53</v>
      </c>
      <c r="J49" s="323">
        <v>20138795</v>
      </c>
      <c r="K49" s="322" t="s">
        <v>329</v>
      </c>
      <c r="L49" s="322">
        <v>0</v>
      </c>
      <c r="M49" s="322"/>
      <c r="N49" s="322" t="s">
        <v>814</v>
      </c>
    </row>
    <row r="50" spans="2:14" s="97" customFormat="1">
      <c r="B50" s="97" t="e">
        <f>VLOOKUP(C50,[1]!Companies[#Data],3,FALSE)</f>
        <v>#REF!</v>
      </c>
      <c r="C50" s="322" t="s">
        <v>718</v>
      </c>
      <c r="D50" s="322" t="s">
        <v>682</v>
      </c>
      <c r="E50" s="322" t="s">
        <v>896</v>
      </c>
      <c r="F50" s="322" t="s">
        <v>329</v>
      </c>
      <c r="G50" s="322" t="s">
        <v>329</v>
      </c>
      <c r="H50" s="322"/>
      <c r="I50" s="322" t="s">
        <v>53</v>
      </c>
      <c r="J50" s="323">
        <v>2080300</v>
      </c>
      <c r="K50" s="322" t="s">
        <v>329</v>
      </c>
      <c r="L50" s="322">
        <v>0</v>
      </c>
      <c r="M50" s="322"/>
      <c r="N50" s="322" t="s">
        <v>814</v>
      </c>
    </row>
    <row r="51" spans="2:14" s="97" customFormat="1">
      <c r="B51" s="97" t="e">
        <f>VLOOKUP(C51,[1]!Companies[#Data],3,FALSE)</f>
        <v>#REF!</v>
      </c>
      <c r="C51" s="322" t="s">
        <v>718</v>
      </c>
      <c r="D51" s="322" t="s">
        <v>682</v>
      </c>
      <c r="E51" s="322" t="s">
        <v>897</v>
      </c>
      <c r="F51" s="322" t="s">
        <v>329</v>
      </c>
      <c r="G51" s="322" t="s">
        <v>329</v>
      </c>
      <c r="H51" s="322"/>
      <c r="I51" s="322" t="s">
        <v>53</v>
      </c>
      <c r="J51" s="323">
        <v>145000</v>
      </c>
      <c r="K51" s="322" t="s">
        <v>329</v>
      </c>
      <c r="L51" s="322">
        <v>0</v>
      </c>
      <c r="M51" s="322"/>
      <c r="N51" s="322" t="s">
        <v>814</v>
      </c>
    </row>
    <row r="52" spans="2:14" s="97" customFormat="1">
      <c r="B52" s="97" t="e">
        <f>VLOOKUP(C52,[1]!Companies[#Data],3,FALSE)</f>
        <v>#REF!</v>
      </c>
      <c r="C52" s="322" t="s">
        <v>719</v>
      </c>
      <c r="D52" s="322" t="s">
        <v>680</v>
      </c>
      <c r="E52" s="322" t="s">
        <v>889</v>
      </c>
      <c r="F52" s="322" t="s">
        <v>329</v>
      </c>
      <c r="G52" s="322" t="s">
        <v>329</v>
      </c>
      <c r="H52" s="322"/>
      <c r="I52" s="322" t="s">
        <v>53</v>
      </c>
      <c r="J52" s="323">
        <v>15000</v>
      </c>
      <c r="K52" s="322" t="s">
        <v>329</v>
      </c>
      <c r="L52" s="322">
        <v>0</v>
      </c>
      <c r="M52" s="322"/>
      <c r="N52" s="322" t="s">
        <v>814</v>
      </c>
    </row>
    <row r="53" spans="2:14" s="97" customFormat="1">
      <c r="B53" s="97" t="e">
        <f>VLOOKUP(C53,[1]!Companies[#Data],3,FALSE)</f>
        <v>#REF!</v>
      </c>
      <c r="C53" s="322" t="s">
        <v>721</v>
      </c>
      <c r="D53" s="322" t="s">
        <v>680</v>
      </c>
      <c r="E53" s="322" t="s">
        <v>889</v>
      </c>
      <c r="F53" s="322" t="s">
        <v>329</v>
      </c>
      <c r="G53" s="322" t="s">
        <v>329</v>
      </c>
      <c r="H53" s="322"/>
      <c r="I53" s="322" t="s">
        <v>53</v>
      </c>
      <c r="J53" s="323">
        <v>17257734</v>
      </c>
      <c r="K53" s="322" t="s">
        <v>329</v>
      </c>
      <c r="L53" s="322">
        <v>0</v>
      </c>
      <c r="M53" s="322"/>
      <c r="N53" s="322" t="s">
        <v>814</v>
      </c>
    </row>
    <row r="54" spans="2:14" s="97" customFormat="1">
      <c r="B54" s="97" t="e">
        <f>VLOOKUP(C54,[1]!Companies[#Data],3,FALSE)</f>
        <v>#REF!</v>
      </c>
      <c r="C54" s="322" t="s">
        <v>721</v>
      </c>
      <c r="D54" s="322" t="s">
        <v>680</v>
      </c>
      <c r="E54" s="322" t="s">
        <v>893</v>
      </c>
      <c r="F54" s="322" t="s">
        <v>329</v>
      </c>
      <c r="G54" s="322" t="s">
        <v>329</v>
      </c>
      <c r="H54" s="322"/>
      <c r="I54" s="322" t="s">
        <v>53</v>
      </c>
      <c r="J54" s="323">
        <v>14500</v>
      </c>
      <c r="K54" s="322" t="s">
        <v>329</v>
      </c>
      <c r="L54" s="322">
        <v>0</v>
      </c>
      <c r="M54" s="322"/>
      <c r="N54" s="322" t="s">
        <v>814</v>
      </c>
    </row>
    <row r="55" spans="2:14" s="97" customFormat="1">
      <c r="B55" s="97" t="e">
        <f>VLOOKUP(C55,[1]!Companies[#Data],3,FALSE)</f>
        <v>#REF!</v>
      </c>
      <c r="C55" s="322" t="s">
        <v>721</v>
      </c>
      <c r="D55" s="322" t="s">
        <v>682</v>
      </c>
      <c r="E55" s="322" t="s">
        <v>894</v>
      </c>
      <c r="F55" s="322" t="s">
        <v>329</v>
      </c>
      <c r="G55" s="322" t="s">
        <v>329</v>
      </c>
      <c r="H55" s="322"/>
      <c r="I55" s="322" t="s">
        <v>53</v>
      </c>
      <c r="J55" s="323">
        <v>13271105</v>
      </c>
      <c r="K55" s="322" t="s">
        <v>329</v>
      </c>
      <c r="L55" s="322">
        <v>0</v>
      </c>
      <c r="M55" s="322"/>
      <c r="N55" s="322" t="s">
        <v>814</v>
      </c>
    </row>
    <row r="56" spans="2:14" s="97" customFormat="1">
      <c r="B56" s="97" t="e">
        <f>VLOOKUP(C56,[1]!Companies[#Data],3,FALSE)</f>
        <v>#REF!</v>
      </c>
      <c r="C56" s="322" t="s">
        <v>722</v>
      </c>
      <c r="D56" s="322" t="s">
        <v>680</v>
      </c>
      <c r="E56" s="322" t="s">
        <v>886</v>
      </c>
      <c r="F56" s="322" t="s">
        <v>329</v>
      </c>
      <c r="G56" s="322" t="s">
        <v>329</v>
      </c>
      <c r="H56" s="322"/>
      <c r="I56" s="322" t="s">
        <v>53</v>
      </c>
      <c r="J56" s="323">
        <v>1601021</v>
      </c>
      <c r="K56" s="322" t="s">
        <v>329</v>
      </c>
      <c r="L56" s="322">
        <v>0</v>
      </c>
      <c r="M56" s="322"/>
      <c r="N56" s="322" t="s">
        <v>814</v>
      </c>
    </row>
    <row r="57" spans="2:14" s="97" customFormat="1">
      <c r="B57" s="97" t="e">
        <f>VLOOKUP(C57,[1]!Companies[#Data],3,FALSE)</f>
        <v>#REF!</v>
      </c>
      <c r="C57" s="322" t="s">
        <v>722</v>
      </c>
      <c r="D57" s="322" t="s">
        <v>680</v>
      </c>
      <c r="E57" s="322" t="s">
        <v>889</v>
      </c>
      <c r="F57" s="322" t="s">
        <v>329</v>
      </c>
      <c r="G57" s="322" t="s">
        <v>329</v>
      </c>
      <c r="H57" s="322"/>
      <c r="I57" s="322" t="s">
        <v>53</v>
      </c>
      <c r="J57" s="323">
        <v>15458484</v>
      </c>
      <c r="K57" s="322" t="s">
        <v>329</v>
      </c>
      <c r="L57" s="322">
        <v>0</v>
      </c>
      <c r="M57" s="322"/>
      <c r="N57" s="322" t="s">
        <v>814</v>
      </c>
    </row>
    <row r="58" spans="2:14" s="97" customFormat="1">
      <c r="B58" s="97" t="e">
        <f>VLOOKUP(C58,[1]!Companies[#Data],3,FALSE)</f>
        <v>#REF!</v>
      </c>
      <c r="C58" s="322" t="s">
        <v>722</v>
      </c>
      <c r="D58" s="322" t="s">
        <v>680</v>
      </c>
      <c r="E58" s="322" t="s">
        <v>893</v>
      </c>
      <c r="F58" s="322" t="s">
        <v>329</v>
      </c>
      <c r="G58" s="322" t="s">
        <v>329</v>
      </c>
      <c r="H58" s="322"/>
      <c r="I58" s="322" t="s">
        <v>53</v>
      </c>
      <c r="J58" s="323">
        <v>20000</v>
      </c>
      <c r="K58" s="322" t="s">
        <v>329</v>
      </c>
      <c r="L58" s="322">
        <v>0</v>
      </c>
      <c r="M58" s="322"/>
      <c r="N58" s="322" t="s">
        <v>814</v>
      </c>
    </row>
    <row r="59" spans="2:14" s="97" customFormat="1">
      <c r="B59" s="97" t="e">
        <f>VLOOKUP(C59,[1]!Companies[#Data],3,FALSE)</f>
        <v>#REF!</v>
      </c>
      <c r="C59" s="322" t="s">
        <v>723</v>
      </c>
      <c r="D59" s="322" t="s">
        <v>680</v>
      </c>
      <c r="E59" s="322" t="s">
        <v>893</v>
      </c>
      <c r="F59" s="322" t="s">
        <v>329</v>
      </c>
      <c r="G59" s="322" t="s">
        <v>329</v>
      </c>
      <c r="H59" s="322"/>
      <c r="I59" s="322" t="s">
        <v>53</v>
      </c>
      <c r="J59" s="323">
        <v>54000</v>
      </c>
      <c r="K59" s="322" t="s">
        <v>329</v>
      </c>
      <c r="L59" s="322">
        <v>0</v>
      </c>
      <c r="M59" s="322"/>
      <c r="N59" s="322" t="s">
        <v>814</v>
      </c>
    </row>
    <row r="60" spans="2:14" s="97" customFormat="1">
      <c r="B60" s="97" t="e">
        <f>VLOOKUP(C60,[1]!Companies[#Data],3,FALSE)</f>
        <v>#REF!</v>
      </c>
      <c r="C60" s="322" t="s">
        <v>723</v>
      </c>
      <c r="D60" s="322" t="s">
        <v>682</v>
      </c>
      <c r="E60" s="322" t="s">
        <v>894</v>
      </c>
      <c r="F60" s="322" t="s">
        <v>329</v>
      </c>
      <c r="G60" s="322" t="s">
        <v>329</v>
      </c>
      <c r="H60" s="322"/>
      <c r="I60" s="322" t="s">
        <v>53</v>
      </c>
      <c r="J60" s="323">
        <v>16437201</v>
      </c>
      <c r="K60" s="322" t="s">
        <v>329</v>
      </c>
      <c r="L60" s="322">
        <v>0</v>
      </c>
      <c r="M60" s="322"/>
      <c r="N60" s="322" t="s">
        <v>814</v>
      </c>
    </row>
    <row r="61" spans="2:14" s="97" customFormat="1">
      <c r="B61" s="97" t="e">
        <f>VLOOKUP(C61,[1]!Companies[#Data],3,FALSE)</f>
        <v>#REF!</v>
      </c>
      <c r="C61" s="322" t="s">
        <v>723</v>
      </c>
      <c r="D61" s="322" t="s">
        <v>682</v>
      </c>
      <c r="E61" s="322" t="s">
        <v>896</v>
      </c>
      <c r="F61" s="322" t="s">
        <v>329</v>
      </c>
      <c r="G61" s="322" t="s">
        <v>329</v>
      </c>
      <c r="H61" s="322"/>
      <c r="I61" s="322" t="s">
        <v>53</v>
      </c>
      <c r="J61" s="323">
        <v>1751100</v>
      </c>
      <c r="K61" s="322" t="s">
        <v>329</v>
      </c>
      <c r="L61" s="322">
        <v>0</v>
      </c>
      <c r="M61" s="322"/>
      <c r="N61" s="322" t="s">
        <v>814</v>
      </c>
    </row>
    <row r="62" spans="2:14" s="97" customFormat="1">
      <c r="B62" s="97" t="e">
        <f>VLOOKUP(C62,[1]!Companies[#Data],3,FALSE)</f>
        <v>#REF!</v>
      </c>
      <c r="C62" s="322" t="s">
        <v>725</v>
      </c>
      <c r="D62" s="322" t="s">
        <v>680</v>
      </c>
      <c r="E62" s="322" t="s">
        <v>886</v>
      </c>
      <c r="F62" s="322" t="s">
        <v>329</v>
      </c>
      <c r="G62" s="322" t="s">
        <v>329</v>
      </c>
      <c r="H62" s="322"/>
      <c r="I62" s="322" t="s">
        <v>53</v>
      </c>
      <c r="J62" s="323">
        <v>1388121</v>
      </c>
      <c r="K62" s="322" t="s">
        <v>329</v>
      </c>
      <c r="L62" s="322">
        <v>0</v>
      </c>
      <c r="M62" s="322"/>
      <c r="N62" s="322" t="s">
        <v>814</v>
      </c>
    </row>
    <row r="63" spans="2:14" s="97" customFormat="1">
      <c r="B63" s="97" t="e">
        <f>VLOOKUP(C63,[1]!Companies[#Data],3,FALSE)</f>
        <v>#REF!</v>
      </c>
      <c r="C63" s="322" t="s">
        <v>725</v>
      </c>
      <c r="D63" s="322" t="s">
        <v>680</v>
      </c>
      <c r="E63" s="322" t="s">
        <v>889</v>
      </c>
      <c r="F63" s="322" t="s">
        <v>329</v>
      </c>
      <c r="G63" s="322" t="s">
        <v>329</v>
      </c>
      <c r="H63" s="322"/>
      <c r="I63" s="322" t="s">
        <v>53</v>
      </c>
      <c r="J63" s="323">
        <v>29646477</v>
      </c>
      <c r="K63" s="322" t="s">
        <v>329</v>
      </c>
      <c r="L63" s="322">
        <v>0</v>
      </c>
      <c r="M63" s="322"/>
      <c r="N63" s="322" t="s">
        <v>814</v>
      </c>
    </row>
    <row r="64" spans="2:14" s="97" customFormat="1">
      <c r="B64" s="97" t="e">
        <f>VLOOKUP(C64,[1]!Companies[#Data],3,FALSE)</f>
        <v>#REF!</v>
      </c>
      <c r="C64" s="322" t="s">
        <v>725</v>
      </c>
      <c r="D64" s="322" t="s">
        <v>680</v>
      </c>
      <c r="E64" s="322" t="s">
        <v>893</v>
      </c>
      <c r="F64" s="322" t="s">
        <v>329</v>
      </c>
      <c r="G64" s="322" t="s">
        <v>329</v>
      </c>
      <c r="H64" s="322"/>
      <c r="I64" s="322" t="s">
        <v>53</v>
      </c>
      <c r="J64" s="323">
        <v>42000</v>
      </c>
      <c r="K64" s="322" t="s">
        <v>329</v>
      </c>
      <c r="L64" s="322">
        <v>0</v>
      </c>
      <c r="M64" s="322"/>
      <c r="N64" s="322" t="s">
        <v>814</v>
      </c>
    </row>
    <row r="65" spans="2:14" s="97" customFormat="1">
      <c r="B65" s="97" t="e">
        <f>VLOOKUP(C65,[1]!Companies[#Data],3,FALSE)</f>
        <v>#REF!</v>
      </c>
      <c r="C65" s="322" t="s">
        <v>725</v>
      </c>
      <c r="D65" s="322" t="s">
        <v>682</v>
      </c>
      <c r="E65" s="322" t="s">
        <v>894</v>
      </c>
      <c r="F65" s="322" t="s">
        <v>329</v>
      </c>
      <c r="G65" s="322" t="s">
        <v>329</v>
      </c>
      <c r="H65" s="322"/>
      <c r="I65" s="322" t="s">
        <v>53</v>
      </c>
      <c r="J65" s="323">
        <v>31574630</v>
      </c>
      <c r="K65" s="322" t="s">
        <v>329</v>
      </c>
      <c r="L65" s="322">
        <v>0</v>
      </c>
      <c r="M65" s="322"/>
      <c r="N65" s="322" t="s">
        <v>814</v>
      </c>
    </row>
    <row r="66" spans="2:14" s="97" customFormat="1">
      <c r="B66" s="97" t="e">
        <f>VLOOKUP(C66,[1]!Companies[#Data],3,FALSE)</f>
        <v>#REF!</v>
      </c>
      <c r="C66" s="322" t="s">
        <v>726</v>
      </c>
      <c r="D66" s="322" t="s">
        <v>682</v>
      </c>
      <c r="E66" s="322" t="s">
        <v>894</v>
      </c>
      <c r="F66" s="322" t="s">
        <v>329</v>
      </c>
      <c r="G66" s="322" t="s">
        <v>329</v>
      </c>
      <c r="H66" s="322"/>
      <c r="I66" s="322" t="s">
        <v>53</v>
      </c>
      <c r="J66" s="323">
        <v>17087288</v>
      </c>
      <c r="K66" s="322" t="s">
        <v>329</v>
      </c>
      <c r="L66" s="322">
        <v>0</v>
      </c>
      <c r="M66" s="322"/>
      <c r="N66" s="322" t="s">
        <v>814</v>
      </c>
    </row>
    <row r="67" spans="2:14" s="97" customFormat="1">
      <c r="B67" s="97" t="e">
        <f>VLOOKUP(C67,[1]!Companies[#Data],3,FALSE)</f>
        <v>#REF!</v>
      </c>
      <c r="C67" s="322" t="s">
        <v>729</v>
      </c>
      <c r="D67" s="322" t="s">
        <v>680</v>
      </c>
      <c r="E67" s="322" t="s">
        <v>889</v>
      </c>
      <c r="F67" s="322" t="s">
        <v>329</v>
      </c>
      <c r="G67" s="322" t="s">
        <v>329</v>
      </c>
      <c r="H67" s="322"/>
      <c r="I67" s="322" t="s">
        <v>53</v>
      </c>
      <c r="J67" s="323">
        <v>4532769</v>
      </c>
      <c r="K67" s="322" t="s">
        <v>329</v>
      </c>
      <c r="L67" s="322">
        <v>0</v>
      </c>
      <c r="M67" s="322"/>
      <c r="N67" s="322" t="s">
        <v>814</v>
      </c>
    </row>
    <row r="68" spans="2:14" s="97" customFormat="1">
      <c r="B68" s="97" t="e">
        <f>VLOOKUP(C68,[1]!Companies[#Data],3,FALSE)</f>
        <v>#REF!</v>
      </c>
      <c r="C68" s="322" t="s">
        <v>729</v>
      </c>
      <c r="D68" s="322" t="s">
        <v>682</v>
      </c>
      <c r="E68" s="322" t="s">
        <v>894</v>
      </c>
      <c r="F68" s="322" t="s">
        <v>329</v>
      </c>
      <c r="G68" s="322" t="s">
        <v>329</v>
      </c>
      <c r="H68" s="322"/>
      <c r="I68" s="322" t="s">
        <v>53</v>
      </c>
      <c r="J68" s="323">
        <v>1110800</v>
      </c>
      <c r="K68" s="322" t="s">
        <v>329</v>
      </c>
      <c r="L68" s="322">
        <v>0</v>
      </c>
      <c r="M68" s="322"/>
      <c r="N68" s="322" t="s">
        <v>814</v>
      </c>
    </row>
    <row r="69" spans="2:14" s="97" customFormat="1">
      <c r="B69" s="97" t="e">
        <f>VLOOKUP(C69,[1]!Companies[#Data],3,FALSE)</f>
        <v>#REF!</v>
      </c>
      <c r="C69" s="322" t="s">
        <v>729</v>
      </c>
      <c r="D69" s="322" t="s">
        <v>682</v>
      </c>
      <c r="E69" s="322" t="s">
        <v>896</v>
      </c>
      <c r="F69" s="322" t="s">
        <v>329</v>
      </c>
      <c r="G69" s="322" t="s">
        <v>329</v>
      </c>
      <c r="H69" s="322"/>
      <c r="I69" s="322" t="s">
        <v>53</v>
      </c>
      <c r="J69" s="323">
        <v>130000</v>
      </c>
      <c r="K69" s="322" t="s">
        <v>329</v>
      </c>
      <c r="L69" s="322">
        <v>0</v>
      </c>
      <c r="M69" s="322"/>
      <c r="N69" s="322" t="s">
        <v>814</v>
      </c>
    </row>
    <row r="70" spans="2:14" s="97" customFormat="1">
      <c r="B70" s="97" t="e">
        <f>VLOOKUP(C70,[1]!Companies[#Data],3,FALSE)</f>
        <v>#REF!</v>
      </c>
      <c r="C70" s="322" t="s">
        <v>729</v>
      </c>
      <c r="D70" s="322" t="s">
        <v>682</v>
      </c>
      <c r="E70" s="322" t="s">
        <v>897</v>
      </c>
      <c r="F70" s="322" t="s">
        <v>329</v>
      </c>
      <c r="G70" s="322" t="s">
        <v>329</v>
      </c>
      <c r="H70" s="322"/>
      <c r="I70" s="322" t="s">
        <v>53</v>
      </c>
      <c r="J70" s="323">
        <v>10000</v>
      </c>
      <c r="K70" s="322" t="s">
        <v>329</v>
      </c>
      <c r="L70" s="322">
        <v>0</v>
      </c>
      <c r="M70" s="322"/>
      <c r="N70" s="322" t="s">
        <v>814</v>
      </c>
    </row>
    <row r="71" spans="2:14" s="97" customFormat="1">
      <c r="B71" s="97" t="e">
        <f>VLOOKUP(C71,[1]!Companies[#Data],3,FALSE)</f>
        <v>#REF!</v>
      </c>
      <c r="C71" s="322" t="s">
        <v>732</v>
      </c>
      <c r="D71" s="322" t="s">
        <v>680</v>
      </c>
      <c r="E71" s="322" t="s">
        <v>889</v>
      </c>
      <c r="F71" s="322" t="s">
        <v>329</v>
      </c>
      <c r="G71" s="322" t="s">
        <v>329</v>
      </c>
      <c r="H71" s="322"/>
      <c r="I71" s="322" t="s">
        <v>53</v>
      </c>
      <c r="J71" s="323">
        <v>30000</v>
      </c>
      <c r="K71" s="322" t="s">
        <v>329</v>
      </c>
      <c r="L71" s="322">
        <v>0</v>
      </c>
      <c r="M71" s="322"/>
      <c r="N71" s="322" t="s">
        <v>814</v>
      </c>
    </row>
    <row r="72" spans="2:14" s="97" customFormat="1">
      <c r="B72" s="97" t="e">
        <f>VLOOKUP(C72,[1]!Companies[#Data],3,FALSE)</f>
        <v>#REF!</v>
      </c>
      <c r="C72" s="322" t="s">
        <v>732</v>
      </c>
      <c r="D72" s="322" t="s">
        <v>680</v>
      </c>
      <c r="E72" s="322" t="s">
        <v>893</v>
      </c>
      <c r="F72" s="322" t="s">
        <v>329</v>
      </c>
      <c r="G72" s="322" t="s">
        <v>329</v>
      </c>
      <c r="H72" s="322"/>
      <c r="I72" s="322" t="s">
        <v>53</v>
      </c>
      <c r="J72" s="323">
        <v>10000</v>
      </c>
      <c r="K72" s="322" t="s">
        <v>329</v>
      </c>
      <c r="L72" s="322">
        <v>0</v>
      </c>
      <c r="M72" s="322"/>
      <c r="N72" s="322" t="s">
        <v>814</v>
      </c>
    </row>
    <row r="73" spans="2:14" s="97" customFormat="1">
      <c r="B73" s="97" t="e">
        <f>VLOOKUP(C73,[1]!Companies[#Data],3,FALSE)</f>
        <v>#REF!</v>
      </c>
      <c r="C73" s="322" t="s">
        <v>733</v>
      </c>
      <c r="D73" s="322" t="s">
        <v>680</v>
      </c>
      <c r="E73" s="322" t="s">
        <v>888</v>
      </c>
      <c r="F73" s="322" t="s">
        <v>329</v>
      </c>
      <c r="G73" s="322" t="s">
        <v>329</v>
      </c>
      <c r="H73" s="322"/>
      <c r="I73" s="322" t="s">
        <v>53</v>
      </c>
      <c r="J73" s="323">
        <v>3205360</v>
      </c>
      <c r="K73" s="322" t="s">
        <v>329</v>
      </c>
      <c r="L73" s="322">
        <v>0</v>
      </c>
      <c r="M73" s="322"/>
      <c r="N73" s="322" t="s">
        <v>814</v>
      </c>
    </row>
    <row r="74" spans="2:14" s="97" customFormat="1">
      <c r="B74" s="97" t="e">
        <f>VLOOKUP(C74,[1]!Companies[#Data],3,FALSE)</f>
        <v>#REF!</v>
      </c>
      <c r="C74" s="322" t="s">
        <v>734</v>
      </c>
      <c r="D74" s="322" t="s">
        <v>680</v>
      </c>
      <c r="E74" s="322" t="s">
        <v>886</v>
      </c>
      <c r="F74" s="322" t="s">
        <v>329</v>
      </c>
      <c r="G74" s="322" t="s">
        <v>329</v>
      </c>
      <c r="H74" s="322"/>
      <c r="I74" s="322" t="s">
        <v>53</v>
      </c>
      <c r="J74" s="323">
        <v>3204556</v>
      </c>
      <c r="K74" s="322" t="s">
        <v>329</v>
      </c>
      <c r="L74" s="322">
        <v>0</v>
      </c>
      <c r="M74" s="322"/>
      <c r="N74" s="322" t="s">
        <v>814</v>
      </c>
    </row>
    <row r="75" spans="2:14" s="97" customFormat="1">
      <c r="B75" s="97" t="e">
        <f>VLOOKUP(C75,[1]!Companies[#Data],3,FALSE)</f>
        <v>#REF!</v>
      </c>
      <c r="C75" s="322" t="s">
        <v>734</v>
      </c>
      <c r="D75" s="322" t="s">
        <v>680</v>
      </c>
      <c r="E75" s="322" t="s">
        <v>889</v>
      </c>
      <c r="F75" s="322" t="s">
        <v>329</v>
      </c>
      <c r="G75" s="322" t="s">
        <v>329</v>
      </c>
      <c r="H75" s="322"/>
      <c r="I75" s="322" t="s">
        <v>53</v>
      </c>
      <c r="J75" s="323">
        <v>19508200</v>
      </c>
      <c r="K75" s="322" t="s">
        <v>329</v>
      </c>
      <c r="L75" s="322">
        <v>0</v>
      </c>
      <c r="M75" s="322"/>
      <c r="N75" s="322" t="s">
        <v>814</v>
      </c>
    </row>
    <row r="76" spans="2:14" s="97" customFormat="1">
      <c r="B76" s="97" t="e">
        <f>VLOOKUP(C76,[1]!Companies[#Data],3,FALSE)</f>
        <v>#REF!</v>
      </c>
      <c r="C76" s="322" t="s">
        <v>734</v>
      </c>
      <c r="D76" s="322" t="s">
        <v>680</v>
      </c>
      <c r="E76" s="322" t="s">
        <v>893</v>
      </c>
      <c r="F76" s="322" t="s">
        <v>329</v>
      </c>
      <c r="G76" s="322" t="s">
        <v>329</v>
      </c>
      <c r="H76" s="322"/>
      <c r="I76" s="322" t="s">
        <v>53</v>
      </c>
      <c r="J76" s="323">
        <v>318000</v>
      </c>
      <c r="K76" s="322" t="s">
        <v>329</v>
      </c>
      <c r="L76" s="322">
        <v>0</v>
      </c>
      <c r="M76" s="322"/>
      <c r="N76" s="322" t="s">
        <v>814</v>
      </c>
    </row>
    <row r="77" spans="2:14" s="97" customFormat="1">
      <c r="B77" s="97" t="e">
        <f>VLOOKUP(C77,[1]!Companies[#Data],3,FALSE)</f>
        <v>#REF!</v>
      </c>
      <c r="C77" s="322" t="s">
        <v>734</v>
      </c>
      <c r="D77" s="322" t="s">
        <v>685</v>
      </c>
      <c r="E77" s="322" t="s">
        <v>902</v>
      </c>
      <c r="F77" s="322" t="s">
        <v>329</v>
      </c>
      <c r="G77" s="322" t="s">
        <v>329</v>
      </c>
      <c r="H77" s="322"/>
      <c r="I77" s="322" t="s">
        <v>53</v>
      </c>
      <c r="J77" s="323">
        <v>10523</v>
      </c>
      <c r="K77" s="322" t="s">
        <v>329</v>
      </c>
      <c r="L77" s="322">
        <v>0</v>
      </c>
      <c r="M77" s="322"/>
      <c r="N77" s="322" t="s">
        <v>814</v>
      </c>
    </row>
    <row r="78" spans="2:14" s="97" customFormat="1">
      <c r="B78" s="97" t="e">
        <f>VLOOKUP(C78,[1]!Companies[#Data],3,FALSE)</f>
        <v>#REF!</v>
      </c>
      <c r="C78" s="322" t="s">
        <v>735</v>
      </c>
      <c r="D78" s="322" t="s">
        <v>680</v>
      </c>
      <c r="E78" s="322" t="s">
        <v>888</v>
      </c>
      <c r="F78" s="322" t="s">
        <v>329</v>
      </c>
      <c r="G78" s="322" t="s">
        <v>329</v>
      </c>
      <c r="H78" s="322"/>
      <c r="I78" s="322" t="s">
        <v>53</v>
      </c>
      <c r="J78" s="323">
        <v>11443300</v>
      </c>
      <c r="K78" s="322" t="s">
        <v>329</v>
      </c>
      <c r="L78" s="322">
        <v>0</v>
      </c>
      <c r="M78" s="322"/>
      <c r="N78" s="322" t="s">
        <v>814</v>
      </c>
    </row>
    <row r="79" spans="2:14" s="97" customFormat="1">
      <c r="B79" s="97" t="e">
        <f>VLOOKUP(C79,[1]!Companies[#Data],3,FALSE)</f>
        <v>#REF!</v>
      </c>
      <c r="C79" s="322" t="s">
        <v>735</v>
      </c>
      <c r="D79" s="322" t="s">
        <v>682</v>
      </c>
      <c r="E79" s="322" t="s">
        <v>894</v>
      </c>
      <c r="F79" s="322" t="s">
        <v>329</v>
      </c>
      <c r="G79" s="322" t="s">
        <v>329</v>
      </c>
      <c r="H79" s="322"/>
      <c r="I79" s="322" t="s">
        <v>53</v>
      </c>
      <c r="J79" s="323">
        <v>1855066</v>
      </c>
      <c r="K79" s="322" t="s">
        <v>329</v>
      </c>
      <c r="L79" s="322">
        <v>0</v>
      </c>
      <c r="M79" s="322"/>
      <c r="N79" s="322" t="s">
        <v>814</v>
      </c>
    </row>
    <row r="80" spans="2:14" s="97" customFormat="1">
      <c r="B80" s="97" t="e">
        <f>VLOOKUP(C80,[1]!Companies[#Data],3,FALSE)</f>
        <v>#REF!</v>
      </c>
      <c r="C80" s="322" t="s">
        <v>735</v>
      </c>
      <c r="D80" s="322" t="s">
        <v>682</v>
      </c>
      <c r="E80" s="322" t="s">
        <v>896</v>
      </c>
      <c r="F80" s="322" t="s">
        <v>329</v>
      </c>
      <c r="G80" s="322" t="s">
        <v>329</v>
      </c>
      <c r="H80" s="322"/>
      <c r="I80" s="322" t="s">
        <v>53</v>
      </c>
      <c r="J80" s="323">
        <v>187200</v>
      </c>
      <c r="K80" s="322" t="s">
        <v>329</v>
      </c>
      <c r="L80" s="322">
        <v>0</v>
      </c>
      <c r="M80" s="322"/>
      <c r="N80" s="322" t="s">
        <v>814</v>
      </c>
    </row>
    <row r="81" spans="2:14" s="97" customFormat="1">
      <c r="B81" s="97" t="e">
        <f>VLOOKUP(C81,[1]!Companies[#Data],3,FALSE)</f>
        <v>#REF!</v>
      </c>
      <c r="C81" s="322" t="s">
        <v>735</v>
      </c>
      <c r="D81" s="322" t="s">
        <v>682</v>
      </c>
      <c r="E81" s="322" t="s">
        <v>897</v>
      </c>
      <c r="F81" s="322" t="s">
        <v>329</v>
      </c>
      <c r="G81" s="322" t="s">
        <v>329</v>
      </c>
      <c r="H81" s="322"/>
      <c r="I81" s="322" t="s">
        <v>53</v>
      </c>
      <c r="J81" s="323">
        <v>22640</v>
      </c>
      <c r="K81" s="322" t="s">
        <v>329</v>
      </c>
      <c r="L81" s="322">
        <v>0</v>
      </c>
      <c r="M81" s="322"/>
      <c r="N81" s="322" t="s">
        <v>814</v>
      </c>
    </row>
    <row r="82" spans="2:14" s="97" customFormat="1">
      <c r="B82" s="97" t="e">
        <f>VLOOKUP(C82,[1]!Companies[#Data],3,FALSE)</f>
        <v>#REF!</v>
      </c>
      <c r="C82" s="322" t="s">
        <v>737</v>
      </c>
      <c r="D82" s="322" t="s">
        <v>680</v>
      </c>
      <c r="E82" s="322" t="s">
        <v>889</v>
      </c>
      <c r="F82" s="322" t="s">
        <v>329</v>
      </c>
      <c r="G82" s="322" t="s">
        <v>329</v>
      </c>
      <c r="H82" s="322"/>
      <c r="I82" s="322" t="s">
        <v>53</v>
      </c>
      <c r="J82" s="323">
        <v>8639362</v>
      </c>
      <c r="K82" s="322" t="s">
        <v>329</v>
      </c>
      <c r="L82" s="322">
        <v>0</v>
      </c>
      <c r="M82" s="322"/>
      <c r="N82" s="322" t="s">
        <v>814</v>
      </c>
    </row>
    <row r="83" spans="2:14" s="97" customFormat="1">
      <c r="B83" s="97" t="e">
        <f>VLOOKUP(C83,[1]!Companies[#Data],3,FALSE)</f>
        <v>#REF!</v>
      </c>
      <c r="C83" s="322" t="s">
        <v>737</v>
      </c>
      <c r="D83" s="322" t="s">
        <v>682</v>
      </c>
      <c r="E83" s="322" t="s">
        <v>894</v>
      </c>
      <c r="F83" s="322" t="s">
        <v>329</v>
      </c>
      <c r="G83" s="322" t="s">
        <v>329</v>
      </c>
      <c r="H83" s="322"/>
      <c r="I83" s="322" t="s">
        <v>53</v>
      </c>
      <c r="J83" s="323">
        <v>7824447</v>
      </c>
      <c r="K83" s="322" t="s">
        <v>329</v>
      </c>
      <c r="L83" s="322">
        <v>0</v>
      </c>
      <c r="M83" s="322"/>
      <c r="N83" s="322" t="s">
        <v>814</v>
      </c>
    </row>
    <row r="84" spans="2:14" s="97" customFormat="1">
      <c r="B84" s="97" t="e">
        <f>VLOOKUP(C84,[1]!Companies[#Data],3,FALSE)</f>
        <v>#REF!</v>
      </c>
      <c r="C84" s="322" t="s">
        <v>737</v>
      </c>
      <c r="D84" s="322" t="s">
        <v>682</v>
      </c>
      <c r="E84" s="322" t="s">
        <v>896</v>
      </c>
      <c r="F84" s="322" t="s">
        <v>329</v>
      </c>
      <c r="G84" s="322" t="s">
        <v>329</v>
      </c>
      <c r="H84" s="322"/>
      <c r="I84" s="322" t="s">
        <v>53</v>
      </c>
      <c r="J84" s="323">
        <v>822900</v>
      </c>
      <c r="K84" s="322" t="s">
        <v>329</v>
      </c>
      <c r="L84" s="322">
        <v>0</v>
      </c>
      <c r="M84" s="322"/>
      <c r="N84" s="322" t="s">
        <v>814</v>
      </c>
    </row>
    <row r="85" spans="2:14" s="97" customFormat="1">
      <c r="B85" s="97" t="e">
        <f>VLOOKUP(C85,[1]!Companies[#Data],3,FALSE)</f>
        <v>#REF!</v>
      </c>
      <c r="C85" s="322" t="s">
        <v>737</v>
      </c>
      <c r="D85" s="322" t="s">
        <v>682</v>
      </c>
      <c r="E85" s="322" t="s">
        <v>897</v>
      </c>
      <c r="F85" s="322" t="s">
        <v>329</v>
      </c>
      <c r="G85" s="322" t="s">
        <v>329</v>
      </c>
      <c r="H85" s="322"/>
      <c r="I85" s="322" t="s">
        <v>53</v>
      </c>
      <c r="J85" s="323">
        <v>50160</v>
      </c>
      <c r="K85" s="322" t="s">
        <v>329</v>
      </c>
      <c r="L85" s="322">
        <v>0</v>
      </c>
      <c r="M85" s="322"/>
      <c r="N85" s="322" t="s">
        <v>814</v>
      </c>
    </row>
    <row r="86" spans="2:14" s="97" customFormat="1">
      <c r="B86" s="97" t="e">
        <f>VLOOKUP(C86,[1]!Companies[#Data],3,FALSE)</f>
        <v>#REF!</v>
      </c>
      <c r="C86" s="322" t="s">
        <v>739</v>
      </c>
      <c r="D86" s="322" t="s">
        <v>680</v>
      </c>
      <c r="E86" s="322" t="s">
        <v>888</v>
      </c>
      <c r="F86" s="322" t="s">
        <v>329</v>
      </c>
      <c r="G86" s="322" t="s">
        <v>329</v>
      </c>
      <c r="H86" s="322"/>
      <c r="I86" s="322" t="s">
        <v>53</v>
      </c>
      <c r="J86" s="323">
        <v>3154890</v>
      </c>
      <c r="K86" s="322" t="s">
        <v>329</v>
      </c>
      <c r="L86" s="322">
        <v>0</v>
      </c>
      <c r="M86" s="322"/>
      <c r="N86" s="322" t="s">
        <v>814</v>
      </c>
    </row>
    <row r="87" spans="2:14" s="97" customFormat="1">
      <c r="B87" s="97" t="e">
        <f>VLOOKUP(C87,[1]!Companies[#Data],3,FALSE)</f>
        <v>#REF!</v>
      </c>
      <c r="C87" s="322" t="s">
        <v>739</v>
      </c>
      <c r="D87" s="322" t="s">
        <v>680</v>
      </c>
      <c r="E87" s="322" t="s">
        <v>893</v>
      </c>
      <c r="F87" s="322" t="s">
        <v>329</v>
      </c>
      <c r="G87" s="322" t="s">
        <v>329</v>
      </c>
      <c r="H87" s="322"/>
      <c r="I87" s="322" t="s">
        <v>53</v>
      </c>
      <c r="J87" s="323">
        <v>1719982</v>
      </c>
      <c r="K87" s="322" t="s">
        <v>329</v>
      </c>
      <c r="L87" s="322">
        <v>0</v>
      </c>
      <c r="M87" s="322"/>
      <c r="N87" s="322" t="s">
        <v>814</v>
      </c>
    </row>
    <row r="88" spans="2:14" s="97" customFormat="1">
      <c r="B88" s="97" t="e">
        <f>VLOOKUP(C88,[1]!Companies[#Data],3,FALSE)</f>
        <v>#REF!</v>
      </c>
      <c r="C88" s="322" t="s">
        <v>741</v>
      </c>
      <c r="D88" s="322" t="s">
        <v>680</v>
      </c>
      <c r="E88" s="322" t="s">
        <v>889</v>
      </c>
      <c r="F88" s="322" t="s">
        <v>329</v>
      </c>
      <c r="G88" s="322" t="s">
        <v>329</v>
      </c>
      <c r="H88" s="322"/>
      <c r="I88" s="322" t="s">
        <v>53</v>
      </c>
      <c r="J88" s="323">
        <v>11266124</v>
      </c>
      <c r="K88" s="322" t="s">
        <v>329</v>
      </c>
      <c r="L88" s="322">
        <v>0</v>
      </c>
      <c r="M88" s="322"/>
      <c r="N88" s="322" t="s">
        <v>814</v>
      </c>
    </row>
    <row r="89" spans="2:14" s="97" customFormat="1">
      <c r="B89" s="97" t="e">
        <f>VLOOKUP(C89,[1]!Companies[#Data],3,FALSE)</f>
        <v>#REF!</v>
      </c>
      <c r="C89" s="322" t="s">
        <v>741</v>
      </c>
      <c r="D89" s="322" t="s">
        <v>680</v>
      </c>
      <c r="E89" s="322" t="s">
        <v>893</v>
      </c>
      <c r="F89" s="322" t="s">
        <v>329</v>
      </c>
      <c r="G89" s="322" t="s">
        <v>329</v>
      </c>
      <c r="H89" s="322"/>
      <c r="I89" s="322" t="s">
        <v>53</v>
      </c>
      <c r="J89" s="323">
        <v>500</v>
      </c>
      <c r="K89" s="322" t="s">
        <v>329</v>
      </c>
      <c r="L89" s="322">
        <v>0</v>
      </c>
      <c r="M89" s="322"/>
      <c r="N89" s="322" t="s">
        <v>814</v>
      </c>
    </row>
    <row r="90" spans="2:14" s="97" customFormat="1">
      <c r="B90" s="97" t="e">
        <f>VLOOKUP(C90,[1]!Companies[#Data],3,FALSE)</f>
        <v>#REF!</v>
      </c>
      <c r="C90" s="322" t="s">
        <v>741</v>
      </c>
      <c r="D90" s="322" t="s">
        <v>682</v>
      </c>
      <c r="E90" s="322" t="s">
        <v>894</v>
      </c>
      <c r="F90" s="322" t="s">
        <v>329</v>
      </c>
      <c r="G90" s="322" t="s">
        <v>329</v>
      </c>
      <c r="H90" s="322"/>
      <c r="I90" s="322" t="s">
        <v>53</v>
      </c>
      <c r="J90" s="323">
        <v>144869</v>
      </c>
      <c r="K90" s="322" t="s">
        <v>329</v>
      </c>
      <c r="L90" s="322">
        <v>0</v>
      </c>
      <c r="M90" s="322"/>
      <c r="N90" s="322" t="s">
        <v>814</v>
      </c>
    </row>
    <row r="91" spans="2:14" s="97" customFormat="1">
      <c r="B91" s="97" t="e">
        <f>VLOOKUP(C91,[1]!Companies[#Data],3,FALSE)</f>
        <v>#REF!</v>
      </c>
      <c r="C91" s="322" t="s">
        <v>741</v>
      </c>
      <c r="D91" s="322" t="s">
        <v>682</v>
      </c>
      <c r="E91" s="322" t="s">
        <v>896</v>
      </c>
      <c r="F91" s="322" t="s">
        <v>329</v>
      </c>
      <c r="G91" s="322" t="s">
        <v>329</v>
      </c>
      <c r="H91" s="322"/>
      <c r="I91" s="322" t="s">
        <v>53</v>
      </c>
      <c r="J91" s="323">
        <v>13000</v>
      </c>
      <c r="K91" s="322" t="s">
        <v>329</v>
      </c>
      <c r="L91" s="322">
        <v>0</v>
      </c>
      <c r="M91" s="322"/>
      <c r="N91" s="322" t="s">
        <v>814</v>
      </c>
    </row>
    <row r="92" spans="2:14" s="97" customFormat="1">
      <c r="B92" s="97" t="e">
        <f>VLOOKUP(C92,[1]!Companies[#Data],3,FALSE)</f>
        <v>#REF!</v>
      </c>
      <c r="C92" s="322" t="s">
        <v>741</v>
      </c>
      <c r="D92" s="322" t="s">
        <v>682</v>
      </c>
      <c r="E92" s="322" t="s">
        <v>897</v>
      </c>
      <c r="F92" s="322" t="s">
        <v>329</v>
      </c>
      <c r="G92" s="322" t="s">
        <v>329</v>
      </c>
      <c r="H92" s="322"/>
      <c r="I92" s="322" t="s">
        <v>53</v>
      </c>
      <c r="J92" s="323">
        <v>2000</v>
      </c>
      <c r="K92" s="322" t="s">
        <v>329</v>
      </c>
      <c r="L92" s="322">
        <v>0</v>
      </c>
      <c r="M92" s="322"/>
      <c r="N92" s="322" t="s">
        <v>814</v>
      </c>
    </row>
    <row r="93" spans="2:14" s="97" customFormat="1">
      <c r="B93" s="97" t="e">
        <f>VLOOKUP(C93,[1]!Companies[#Data],3,FALSE)</f>
        <v>#REF!</v>
      </c>
      <c r="C93" s="322" t="s">
        <v>741</v>
      </c>
      <c r="D93" s="322" t="s">
        <v>685</v>
      </c>
      <c r="E93" s="322" t="s">
        <v>902</v>
      </c>
      <c r="F93" s="322" t="s">
        <v>329</v>
      </c>
      <c r="G93" s="322" t="s">
        <v>329</v>
      </c>
      <c r="H93" s="322"/>
      <c r="I93" s="322" t="s">
        <v>53</v>
      </c>
      <c r="J93" s="323">
        <v>20844</v>
      </c>
      <c r="K93" s="322" t="s">
        <v>329</v>
      </c>
      <c r="L93" s="322">
        <v>0</v>
      </c>
      <c r="M93" s="322"/>
      <c r="N93" s="322" t="s">
        <v>814</v>
      </c>
    </row>
    <row r="94" spans="2:14" s="97" customFormat="1">
      <c r="B94" s="97" t="e">
        <f>VLOOKUP(C94,[1]!Companies[#Data],3,FALSE)</f>
        <v>#REF!</v>
      </c>
      <c r="C94" s="322" t="s">
        <v>743</v>
      </c>
      <c r="D94" s="322" t="s">
        <v>680</v>
      </c>
      <c r="E94" s="322" t="s">
        <v>893</v>
      </c>
      <c r="F94" s="322" t="s">
        <v>329</v>
      </c>
      <c r="G94" s="322" t="s">
        <v>329</v>
      </c>
      <c r="H94" s="322"/>
      <c r="I94" s="322" t="s">
        <v>53</v>
      </c>
      <c r="J94" s="323">
        <v>4000</v>
      </c>
      <c r="K94" s="322" t="s">
        <v>329</v>
      </c>
      <c r="L94" s="322">
        <v>0</v>
      </c>
      <c r="M94" s="322"/>
      <c r="N94" s="322" t="s">
        <v>814</v>
      </c>
    </row>
    <row r="95" spans="2:14" s="97" customFormat="1">
      <c r="B95" s="97" t="e">
        <f>VLOOKUP(C95,[1]!Companies[#Data],3,FALSE)</f>
        <v>#REF!</v>
      </c>
      <c r="C95" s="322" t="s">
        <v>746</v>
      </c>
      <c r="D95" s="322" t="s">
        <v>680</v>
      </c>
      <c r="E95" s="322" t="s">
        <v>889</v>
      </c>
      <c r="F95" s="322" t="s">
        <v>329</v>
      </c>
      <c r="G95" s="322" t="s">
        <v>329</v>
      </c>
      <c r="H95" s="322"/>
      <c r="I95" s="322" t="s">
        <v>53</v>
      </c>
      <c r="J95" s="323">
        <v>5168540</v>
      </c>
      <c r="K95" s="322" t="s">
        <v>329</v>
      </c>
      <c r="L95" s="322">
        <v>0</v>
      </c>
      <c r="M95" s="322"/>
      <c r="N95" s="322" t="s">
        <v>814</v>
      </c>
    </row>
    <row r="96" spans="2:14" s="97" customFormat="1">
      <c r="B96" s="97" t="e">
        <f>VLOOKUP(C96,[1]!Companies[#Data],3,FALSE)</f>
        <v>#REF!</v>
      </c>
      <c r="C96" s="322" t="s">
        <v>746</v>
      </c>
      <c r="D96" s="322" t="s">
        <v>680</v>
      </c>
      <c r="E96" s="322" t="s">
        <v>893</v>
      </c>
      <c r="F96" s="322" t="s">
        <v>329</v>
      </c>
      <c r="G96" s="322" t="s">
        <v>329</v>
      </c>
      <c r="H96" s="322"/>
      <c r="I96" s="322" t="s">
        <v>53</v>
      </c>
      <c r="J96" s="323">
        <v>500</v>
      </c>
      <c r="K96" s="322" t="s">
        <v>329</v>
      </c>
      <c r="L96" s="322">
        <v>0</v>
      </c>
      <c r="M96" s="322"/>
      <c r="N96" s="322" t="s">
        <v>814</v>
      </c>
    </row>
    <row r="97" spans="2:14" s="97" customFormat="1">
      <c r="B97" s="97" t="e">
        <f>VLOOKUP(C97,[1]!Companies[#Data],3,FALSE)</f>
        <v>#REF!</v>
      </c>
      <c r="C97" s="322" t="s">
        <v>747</v>
      </c>
      <c r="D97" s="322" t="s">
        <v>680</v>
      </c>
      <c r="E97" s="322" t="s">
        <v>889</v>
      </c>
      <c r="F97" s="322" t="s">
        <v>329</v>
      </c>
      <c r="G97" s="322" t="s">
        <v>329</v>
      </c>
      <c r="H97" s="322"/>
      <c r="I97" s="322" t="s">
        <v>53</v>
      </c>
      <c r="J97" s="323">
        <v>6000</v>
      </c>
      <c r="K97" s="322" t="s">
        <v>329</v>
      </c>
      <c r="L97" s="322">
        <v>0</v>
      </c>
      <c r="M97" s="322"/>
      <c r="N97" s="322" t="s">
        <v>814</v>
      </c>
    </row>
    <row r="98" spans="2:14" s="97" customFormat="1">
      <c r="B98" s="97" t="e">
        <f>VLOOKUP(C98,[1]!Companies[#Data],3,FALSE)</f>
        <v>#REF!</v>
      </c>
      <c r="C98" s="322" t="s">
        <v>747</v>
      </c>
      <c r="D98" s="322" t="s">
        <v>680</v>
      </c>
      <c r="E98" s="322" t="s">
        <v>893</v>
      </c>
      <c r="F98" s="322" t="s">
        <v>329</v>
      </c>
      <c r="G98" s="322" t="s">
        <v>329</v>
      </c>
      <c r="H98" s="322"/>
      <c r="I98" s="322" t="s">
        <v>53</v>
      </c>
      <c r="J98" s="323">
        <v>3000</v>
      </c>
      <c r="K98" s="322" t="s">
        <v>329</v>
      </c>
      <c r="L98" s="322">
        <v>0</v>
      </c>
      <c r="M98" s="322"/>
      <c r="N98" s="322" t="s">
        <v>814</v>
      </c>
    </row>
    <row r="99" spans="2:14" s="97" customFormat="1">
      <c r="B99" s="97" t="e">
        <f>VLOOKUP(C99,[1]!Companies[#Data],3,FALSE)</f>
        <v>#REF!</v>
      </c>
      <c r="C99" s="322" t="s">
        <v>748</v>
      </c>
      <c r="D99" s="322" t="s">
        <v>680</v>
      </c>
      <c r="E99" s="322" t="s">
        <v>889</v>
      </c>
      <c r="F99" s="322" t="s">
        <v>329</v>
      </c>
      <c r="G99" s="322" t="s">
        <v>329</v>
      </c>
      <c r="H99" s="322"/>
      <c r="I99" s="322" t="s">
        <v>53</v>
      </c>
      <c r="J99" s="323">
        <v>22000</v>
      </c>
      <c r="K99" s="322" t="s">
        <v>329</v>
      </c>
      <c r="L99" s="322">
        <v>0</v>
      </c>
      <c r="M99" s="322"/>
      <c r="N99" s="322" t="s">
        <v>814</v>
      </c>
    </row>
    <row r="100" spans="2:14" s="97" customFormat="1">
      <c r="B100" s="97" t="e">
        <f>VLOOKUP(C100,[1]!Companies[#Data],3,FALSE)</f>
        <v>#REF!</v>
      </c>
      <c r="C100" s="322" t="s">
        <v>748</v>
      </c>
      <c r="D100" s="322" t="s">
        <v>680</v>
      </c>
      <c r="E100" s="322" t="s">
        <v>890</v>
      </c>
      <c r="F100" s="322" t="s">
        <v>329</v>
      </c>
      <c r="G100" s="322" t="s">
        <v>329</v>
      </c>
      <c r="H100" s="322"/>
      <c r="I100" s="322" t="s">
        <v>53</v>
      </c>
      <c r="J100" s="323">
        <v>1000</v>
      </c>
      <c r="K100" s="322" t="s">
        <v>329</v>
      </c>
      <c r="L100" s="322">
        <v>0</v>
      </c>
      <c r="M100" s="322"/>
      <c r="N100" s="322" t="s">
        <v>814</v>
      </c>
    </row>
    <row r="101" spans="2:14" s="97" customFormat="1">
      <c r="B101" s="97" t="e">
        <f>VLOOKUP(C101,[1]!Companies[#Data],3,FALSE)</f>
        <v>#REF!</v>
      </c>
      <c r="C101" s="322" t="s">
        <v>748</v>
      </c>
      <c r="D101" s="322" t="s">
        <v>680</v>
      </c>
      <c r="E101" s="322" t="s">
        <v>893</v>
      </c>
      <c r="F101" s="322" t="s">
        <v>329</v>
      </c>
      <c r="G101" s="322" t="s">
        <v>329</v>
      </c>
      <c r="H101" s="322"/>
      <c r="I101" s="322" t="s">
        <v>53</v>
      </c>
      <c r="J101" s="323">
        <v>36000</v>
      </c>
      <c r="K101" s="322" t="s">
        <v>329</v>
      </c>
      <c r="L101" s="322">
        <v>0</v>
      </c>
      <c r="M101" s="322"/>
      <c r="N101" s="322" t="s">
        <v>814</v>
      </c>
    </row>
    <row r="102" spans="2:14" s="97" customFormat="1">
      <c r="B102" s="97" t="e">
        <f>VLOOKUP(C102,[1]!Companies[#Data],3,FALSE)</f>
        <v>#REF!</v>
      </c>
      <c r="C102" s="322" t="s">
        <v>748</v>
      </c>
      <c r="D102" s="322" t="s">
        <v>682</v>
      </c>
      <c r="E102" s="322" t="s">
        <v>894</v>
      </c>
      <c r="F102" s="322" t="s">
        <v>329</v>
      </c>
      <c r="G102" s="322" t="s">
        <v>329</v>
      </c>
      <c r="H102" s="322"/>
      <c r="I102" s="322" t="s">
        <v>53</v>
      </c>
      <c r="J102" s="323">
        <v>26521831</v>
      </c>
      <c r="K102" s="322" t="s">
        <v>329</v>
      </c>
      <c r="L102" s="322">
        <v>0</v>
      </c>
      <c r="M102" s="322"/>
      <c r="N102" s="322" t="s">
        <v>814</v>
      </c>
    </row>
    <row r="103" spans="2:14" s="97" customFormat="1">
      <c r="B103" s="97" t="e">
        <f>VLOOKUP(C103,[1]!Companies[#Data],3,FALSE)</f>
        <v>#REF!</v>
      </c>
      <c r="C103" s="322" t="s">
        <v>748</v>
      </c>
      <c r="D103" s="322" t="s">
        <v>682</v>
      </c>
      <c r="E103" s="322" t="s">
        <v>896</v>
      </c>
      <c r="F103" s="322" t="s">
        <v>329</v>
      </c>
      <c r="G103" s="322" t="s">
        <v>329</v>
      </c>
      <c r="H103" s="322"/>
      <c r="I103" s="322" t="s">
        <v>53</v>
      </c>
      <c r="J103" s="323">
        <v>3399600</v>
      </c>
      <c r="K103" s="322" t="s">
        <v>329</v>
      </c>
      <c r="L103" s="322">
        <v>0</v>
      </c>
      <c r="M103" s="322"/>
      <c r="N103" s="322" t="s">
        <v>814</v>
      </c>
    </row>
    <row r="104" spans="2:14" s="97" customFormat="1">
      <c r="B104" s="97" t="e">
        <f>VLOOKUP(C104,[1]!Companies[#Data],3,FALSE)</f>
        <v>#REF!</v>
      </c>
      <c r="C104" s="322" t="s">
        <v>748</v>
      </c>
      <c r="D104" s="322" t="s">
        <v>682</v>
      </c>
      <c r="E104" s="322" t="s">
        <v>897</v>
      </c>
      <c r="F104" s="322" t="s">
        <v>329</v>
      </c>
      <c r="G104" s="322" t="s">
        <v>329</v>
      </c>
      <c r="H104" s="322"/>
      <c r="I104" s="322" t="s">
        <v>53</v>
      </c>
      <c r="J104" s="323">
        <v>234690</v>
      </c>
      <c r="K104" s="322" t="s">
        <v>329</v>
      </c>
      <c r="L104" s="322">
        <v>0</v>
      </c>
      <c r="M104" s="322"/>
      <c r="N104" s="322" t="s">
        <v>814</v>
      </c>
    </row>
    <row r="105" spans="2:14" s="97" customFormat="1">
      <c r="B105" s="97" t="e">
        <f>VLOOKUP(C105,[1]!Companies[#Data],3,FALSE)</f>
        <v>#REF!</v>
      </c>
      <c r="C105" s="322" t="s">
        <v>751</v>
      </c>
      <c r="D105" s="322" t="s">
        <v>680</v>
      </c>
      <c r="E105" s="322" t="s">
        <v>888</v>
      </c>
      <c r="F105" s="322" t="s">
        <v>329</v>
      </c>
      <c r="G105" s="322" t="s">
        <v>329</v>
      </c>
      <c r="H105" s="322"/>
      <c r="I105" s="322" t="s">
        <v>53</v>
      </c>
      <c r="J105" s="323">
        <v>172339</v>
      </c>
      <c r="K105" s="322" t="s">
        <v>329</v>
      </c>
      <c r="L105" s="322">
        <v>0</v>
      </c>
      <c r="M105" s="322"/>
      <c r="N105" s="322" t="s">
        <v>814</v>
      </c>
    </row>
    <row r="106" spans="2:14" s="97" customFormat="1">
      <c r="B106" s="97" t="e">
        <f>VLOOKUP(C106,[1]!Companies[#Data],3,FALSE)</f>
        <v>#REF!</v>
      </c>
      <c r="C106" s="322" t="s">
        <v>751</v>
      </c>
      <c r="D106" s="322" t="s">
        <v>680</v>
      </c>
      <c r="E106" s="322" t="s">
        <v>893</v>
      </c>
      <c r="F106" s="322" t="s">
        <v>329</v>
      </c>
      <c r="G106" s="322" t="s">
        <v>329</v>
      </c>
      <c r="H106" s="322"/>
      <c r="I106" s="322" t="s">
        <v>53</v>
      </c>
      <c r="J106" s="323">
        <v>475000</v>
      </c>
      <c r="K106" s="322" t="s">
        <v>329</v>
      </c>
      <c r="L106" s="322">
        <v>0</v>
      </c>
      <c r="M106" s="322"/>
      <c r="N106" s="322" t="s">
        <v>814</v>
      </c>
    </row>
    <row r="107" spans="2:14" s="97" customFormat="1">
      <c r="B107" s="97" t="e">
        <f>VLOOKUP(C107,[1]!Companies[#Data],3,FALSE)</f>
        <v>#REF!</v>
      </c>
      <c r="C107" s="322" t="s">
        <v>753</v>
      </c>
      <c r="D107" s="322" t="s">
        <v>680</v>
      </c>
      <c r="E107" s="322" t="s">
        <v>886</v>
      </c>
      <c r="F107" s="322" t="s">
        <v>329</v>
      </c>
      <c r="G107" s="322" t="s">
        <v>329</v>
      </c>
      <c r="H107" s="322"/>
      <c r="I107" s="322" t="s">
        <v>53</v>
      </c>
      <c r="J107" s="323">
        <v>2978825</v>
      </c>
      <c r="K107" s="322" t="s">
        <v>329</v>
      </c>
      <c r="L107" s="322">
        <v>0</v>
      </c>
      <c r="M107" s="322"/>
      <c r="N107" s="322" t="s">
        <v>814</v>
      </c>
    </row>
    <row r="108" spans="2:14" s="97" customFormat="1">
      <c r="B108" s="97" t="e">
        <f>VLOOKUP(C108,[1]!Companies[#Data],3,FALSE)</f>
        <v>#REF!</v>
      </c>
      <c r="C108" s="322" t="s">
        <v>753</v>
      </c>
      <c r="D108" s="322" t="s">
        <v>680</v>
      </c>
      <c r="E108" s="322" t="s">
        <v>889</v>
      </c>
      <c r="F108" s="322" t="s">
        <v>329</v>
      </c>
      <c r="G108" s="322" t="s">
        <v>329</v>
      </c>
      <c r="H108" s="322"/>
      <c r="I108" s="322" t="s">
        <v>53</v>
      </c>
      <c r="J108" s="323">
        <v>24000</v>
      </c>
      <c r="K108" s="322" t="s">
        <v>329</v>
      </c>
      <c r="L108" s="322">
        <v>0</v>
      </c>
      <c r="M108" s="322"/>
      <c r="N108" s="322" t="s">
        <v>814</v>
      </c>
    </row>
    <row r="109" spans="2:14" s="97" customFormat="1">
      <c r="B109" s="97" t="e">
        <f>VLOOKUP(C109,[1]!Companies[#Data],3,FALSE)</f>
        <v>#REF!</v>
      </c>
      <c r="C109" s="322" t="s">
        <v>753</v>
      </c>
      <c r="D109" s="322" t="s">
        <v>680</v>
      </c>
      <c r="E109" s="322" t="s">
        <v>893</v>
      </c>
      <c r="F109" s="322" t="s">
        <v>329</v>
      </c>
      <c r="G109" s="322" t="s">
        <v>329</v>
      </c>
      <c r="H109" s="322"/>
      <c r="I109" s="322" t="s">
        <v>53</v>
      </c>
      <c r="J109" s="323">
        <v>30000</v>
      </c>
      <c r="K109" s="322" t="s">
        <v>329</v>
      </c>
      <c r="L109" s="322">
        <v>0</v>
      </c>
      <c r="M109" s="322"/>
      <c r="N109" s="322" t="s">
        <v>814</v>
      </c>
    </row>
    <row r="110" spans="2:14" s="97" customFormat="1">
      <c r="B110" s="97" t="e">
        <f>VLOOKUP(C110,[1]!Companies[#Data],3,FALSE)</f>
        <v>#REF!</v>
      </c>
      <c r="C110" s="322" t="s">
        <v>757</v>
      </c>
      <c r="D110" s="322" t="s">
        <v>680</v>
      </c>
      <c r="E110" s="322" t="s">
        <v>886</v>
      </c>
      <c r="F110" s="322" t="s">
        <v>329</v>
      </c>
      <c r="G110" s="322" t="s">
        <v>329</v>
      </c>
      <c r="H110" s="322"/>
      <c r="I110" s="322" t="s">
        <v>53</v>
      </c>
      <c r="J110" s="323">
        <v>2241225</v>
      </c>
      <c r="K110" s="322" t="s">
        <v>329</v>
      </c>
      <c r="L110" s="322">
        <v>0</v>
      </c>
      <c r="M110" s="322"/>
      <c r="N110" s="322" t="s">
        <v>814</v>
      </c>
    </row>
    <row r="111" spans="2:14" s="97" customFormat="1">
      <c r="B111" s="97" t="e">
        <f>VLOOKUP(C111,[1]!Companies[#Data],3,FALSE)</f>
        <v>#REF!</v>
      </c>
      <c r="C111" s="322" t="s">
        <v>757</v>
      </c>
      <c r="D111" s="322" t="s">
        <v>680</v>
      </c>
      <c r="E111" s="322" t="s">
        <v>889</v>
      </c>
      <c r="F111" s="322" t="s">
        <v>329</v>
      </c>
      <c r="G111" s="322" t="s">
        <v>329</v>
      </c>
      <c r="H111" s="322"/>
      <c r="I111" s="322" t="s">
        <v>53</v>
      </c>
      <c r="J111" s="323">
        <v>15000</v>
      </c>
      <c r="K111" s="322" t="s">
        <v>329</v>
      </c>
      <c r="L111" s="322">
        <v>0</v>
      </c>
      <c r="M111" s="322"/>
      <c r="N111" s="322" t="s">
        <v>814</v>
      </c>
    </row>
    <row r="112" spans="2:14" s="97" customFormat="1">
      <c r="B112" s="97" t="e">
        <f>VLOOKUP(C112,[1]!Companies[#Data],3,FALSE)</f>
        <v>#REF!</v>
      </c>
      <c r="C112" s="322" t="s">
        <v>757</v>
      </c>
      <c r="D112" s="322" t="s">
        <v>680</v>
      </c>
      <c r="E112" s="322" t="s">
        <v>893</v>
      </c>
      <c r="F112" s="322" t="s">
        <v>329</v>
      </c>
      <c r="G112" s="322" t="s">
        <v>329</v>
      </c>
      <c r="H112" s="322"/>
      <c r="I112" s="322" t="s">
        <v>53</v>
      </c>
      <c r="J112" s="323">
        <v>17000</v>
      </c>
      <c r="K112" s="322" t="s">
        <v>329</v>
      </c>
      <c r="L112" s="322">
        <v>0</v>
      </c>
      <c r="M112" s="322"/>
      <c r="N112" s="322" t="s">
        <v>814</v>
      </c>
    </row>
    <row r="113" spans="2:14" s="97" customFormat="1">
      <c r="B113" s="97" t="e">
        <f>VLOOKUP(C113,[1]!Companies[#Data],3,FALSE)</f>
        <v>#REF!</v>
      </c>
      <c r="C113" s="322" t="s">
        <v>758</v>
      </c>
      <c r="D113" s="322" t="s">
        <v>680</v>
      </c>
      <c r="E113" s="322" t="s">
        <v>888</v>
      </c>
      <c r="F113" s="322" t="s">
        <v>329</v>
      </c>
      <c r="G113" s="322" t="s">
        <v>329</v>
      </c>
      <c r="H113" s="322"/>
      <c r="I113" s="322" t="s">
        <v>53</v>
      </c>
      <c r="J113" s="323">
        <v>71194</v>
      </c>
      <c r="K113" s="322" t="s">
        <v>329</v>
      </c>
      <c r="L113" s="322">
        <v>0</v>
      </c>
      <c r="M113" s="322"/>
      <c r="N113" s="322" t="s">
        <v>814</v>
      </c>
    </row>
    <row r="114" spans="2:14" s="97" customFormat="1">
      <c r="B114" s="97" t="e">
        <f>VLOOKUP(C114,[1]!Companies[#Data],3,FALSE)</f>
        <v>#REF!</v>
      </c>
      <c r="C114" s="322" t="s">
        <v>758</v>
      </c>
      <c r="D114" s="322" t="s">
        <v>680</v>
      </c>
      <c r="E114" s="322" t="s">
        <v>889</v>
      </c>
      <c r="F114" s="322" t="s">
        <v>329</v>
      </c>
      <c r="G114" s="322" t="s">
        <v>329</v>
      </c>
      <c r="H114" s="322"/>
      <c r="I114" s="322" t="s">
        <v>53</v>
      </c>
      <c r="J114" s="323">
        <v>13121851</v>
      </c>
      <c r="K114" s="322" t="s">
        <v>329</v>
      </c>
      <c r="L114" s="322">
        <v>0</v>
      </c>
      <c r="M114" s="322"/>
      <c r="N114" s="322" t="s">
        <v>814</v>
      </c>
    </row>
    <row r="115" spans="2:14" s="97" customFormat="1">
      <c r="B115" s="97" t="e">
        <f>VLOOKUP(C115,[1]!Companies[#Data],3,FALSE)</f>
        <v>#REF!</v>
      </c>
      <c r="C115" s="322" t="s">
        <v>758</v>
      </c>
      <c r="D115" s="322" t="s">
        <v>680</v>
      </c>
      <c r="E115" s="322" t="s">
        <v>893</v>
      </c>
      <c r="F115" s="322" t="s">
        <v>329</v>
      </c>
      <c r="G115" s="322" t="s">
        <v>329</v>
      </c>
      <c r="H115" s="322"/>
      <c r="I115" s="322" t="s">
        <v>53</v>
      </c>
      <c r="J115" s="323">
        <v>1221500</v>
      </c>
      <c r="K115" s="322" t="s">
        <v>329</v>
      </c>
      <c r="L115" s="322">
        <v>0</v>
      </c>
      <c r="M115" s="322"/>
      <c r="N115" s="322" t="s">
        <v>814</v>
      </c>
    </row>
    <row r="116" spans="2:14" s="97" customFormat="1">
      <c r="B116" s="97" t="e">
        <f>VLOOKUP(C116,[1]!Companies[#Data],3,FALSE)</f>
        <v>#REF!</v>
      </c>
      <c r="C116" s="322" t="s">
        <v>758</v>
      </c>
      <c r="D116" s="322" t="s">
        <v>682</v>
      </c>
      <c r="E116" s="322" t="s">
        <v>894</v>
      </c>
      <c r="F116" s="322" t="s">
        <v>329</v>
      </c>
      <c r="G116" s="322" t="s">
        <v>329</v>
      </c>
      <c r="H116" s="322"/>
      <c r="I116" s="322" t="s">
        <v>53</v>
      </c>
      <c r="J116" s="323">
        <v>13681829</v>
      </c>
      <c r="K116" s="322" t="s">
        <v>329</v>
      </c>
      <c r="L116" s="322">
        <v>0</v>
      </c>
      <c r="M116" s="322"/>
      <c r="N116" s="322" t="s">
        <v>814</v>
      </c>
    </row>
    <row r="117" spans="2:14" s="97" customFormat="1">
      <c r="B117" s="97" t="e">
        <f>VLOOKUP(C117,[1]!Companies[#Data],3,FALSE)</f>
        <v>#REF!</v>
      </c>
      <c r="C117" s="322" t="s">
        <v>758</v>
      </c>
      <c r="D117" s="322" t="s">
        <v>682</v>
      </c>
      <c r="E117" s="322" t="s">
        <v>896</v>
      </c>
      <c r="F117" s="322" t="s">
        <v>329</v>
      </c>
      <c r="G117" s="322" t="s">
        <v>329</v>
      </c>
      <c r="H117" s="322"/>
      <c r="I117" s="322" t="s">
        <v>53</v>
      </c>
      <c r="J117" s="323">
        <v>1417000</v>
      </c>
      <c r="K117" s="322" t="s">
        <v>329</v>
      </c>
      <c r="L117" s="322">
        <v>0</v>
      </c>
      <c r="M117" s="322"/>
      <c r="N117" s="322" t="s">
        <v>814</v>
      </c>
    </row>
    <row r="118" spans="2:14" s="97" customFormat="1">
      <c r="B118" s="97" t="e">
        <f>VLOOKUP(C118,[1]!Companies[#Data],3,FALSE)</f>
        <v>#REF!</v>
      </c>
      <c r="C118" s="322" t="s">
        <v>758</v>
      </c>
      <c r="D118" s="322" t="s">
        <v>682</v>
      </c>
      <c r="E118" s="322" t="s">
        <v>897</v>
      </c>
      <c r="F118" s="322" t="s">
        <v>329</v>
      </c>
      <c r="G118" s="322" t="s">
        <v>329</v>
      </c>
      <c r="H118" s="322"/>
      <c r="I118" s="322" t="s">
        <v>53</v>
      </c>
      <c r="J118" s="323">
        <v>148120</v>
      </c>
      <c r="K118" s="322" t="s">
        <v>329</v>
      </c>
      <c r="L118" s="322">
        <v>0</v>
      </c>
      <c r="M118" s="322"/>
      <c r="N118" s="322" t="s">
        <v>814</v>
      </c>
    </row>
    <row r="119" spans="2:14" s="97" customFormat="1">
      <c r="B119" s="97" t="e">
        <f>VLOOKUP(C119,[1]!Companies[#Data],3,FALSE)</f>
        <v>#REF!</v>
      </c>
      <c r="C119" s="322" t="s">
        <v>759</v>
      </c>
      <c r="D119" s="322" t="s">
        <v>680</v>
      </c>
      <c r="E119" s="322" t="s">
        <v>889</v>
      </c>
      <c r="F119" s="322" t="s">
        <v>329</v>
      </c>
      <c r="G119" s="322" t="s">
        <v>329</v>
      </c>
      <c r="H119" s="322"/>
      <c r="I119" s="322" t="s">
        <v>53</v>
      </c>
      <c r="J119" s="323">
        <v>76600</v>
      </c>
      <c r="K119" s="322" t="s">
        <v>329</v>
      </c>
      <c r="L119" s="322">
        <v>0</v>
      </c>
      <c r="M119" s="322"/>
      <c r="N119" s="322" t="s">
        <v>814</v>
      </c>
    </row>
    <row r="120" spans="2:14" s="97" customFormat="1">
      <c r="B120" s="97" t="e">
        <f>VLOOKUP(C120,[1]!Companies[#Data],3,FALSE)</f>
        <v>#REF!</v>
      </c>
      <c r="C120" s="322" t="s">
        <v>759</v>
      </c>
      <c r="D120" s="322" t="s">
        <v>685</v>
      </c>
      <c r="E120" s="322" t="s">
        <v>903</v>
      </c>
      <c r="F120" s="322" t="s">
        <v>329</v>
      </c>
      <c r="G120" s="322" t="s">
        <v>329</v>
      </c>
      <c r="H120" s="322"/>
      <c r="I120" s="322" t="s">
        <v>53</v>
      </c>
      <c r="J120" s="323">
        <v>424000</v>
      </c>
      <c r="K120" s="322" t="s">
        <v>329</v>
      </c>
      <c r="L120" s="322">
        <v>0</v>
      </c>
      <c r="M120" s="322"/>
      <c r="N120" s="322" t="s">
        <v>814</v>
      </c>
    </row>
    <row r="121" spans="2:14" s="97" customFormat="1">
      <c r="B121" s="97" t="e">
        <f>VLOOKUP(C121,[1]!Companies[#Data],3,FALSE)</f>
        <v>#REF!</v>
      </c>
      <c r="C121" s="322" t="s">
        <v>760</v>
      </c>
      <c r="D121" s="322" t="s">
        <v>682</v>
      </c>
      <c r="E121" s="322" t="s">
        <v>894</v>
      </c>
      <c r="F121" s="322" t="s">
        <v>329</v>
      </c>
      <c r="G121" s="322" t="s">
        <v>329</v>
      </c>
      <c r="H121" s="322"/>
      <c r="I121" s="322" t="s">
        <v>53</v>
      </c>
      <c r="J121" s="323">
        <v>1516126238</v>
      </c>
      <c r="K121" s="322" t="s">
        <v>329</v>
      </c>
      <c r="L121" s="322">
        <v>0</v>
      </c>
      <c r="M121" s="322"/>
      <c r="N121" s="322" t="s">
        <v>814</v>
      </c>
    </row>
    <row r="122" spans="2:14" s="97" customFormat="1">
      <c r="B122" s="97" t="e">
        <f>VLOOKUP(C122,[1]!Companies[#Data],3,FALSE)</f>
        <v>#REF!</v>
      </c>
      <c r="C122" s="322" t="s">
        <v>760</v>
      </c>
      <c r="D122" s="322" t="s">
        <v>682</v>
      </c>
      <c r="E122" s="322" t="s">
        <v>896</v>
      </c>
      <c r="F122" s="322" t="s">
        <v>329</v>
      </c>
      <c r="G122" s="322" t="s">
        <v>329</v>
      </c>
      <c r="H122" s="322"/>
      <c r="I122" s="322" t="s">
        <v>53</v>
      </c>
      <c r="J122" s="323">
        <v>1080000</v>
      </c>
      <c r="K122" s="322" t="s">
        <v>329</v>
      </c>
      <c r="L122" s="322">
        <v>0</v>
      </c>
      <c r="M122" s="322"/>
      <c r="N122" s="322" t="s">
        <v>814</v>
      </c>
    </row>
    <row r="123" spans="2:14" s="97" customFormat="1">
      <c r="B123" s="97" t="e">
        <f>VLOOKUP(C123,[1]!Companies[#Data],3,FALSE)</f>
        <v>#REF!</v>
      </c>
      <c r="C123" s="322" t="s">
        <v>761</v>
      </c>
      <c r="D123" s="322" t="s">
        <v>682</v>
      </c>
      <c r="E123" s="322" t="s">
        <v>894</v>
      </c>
      <c r="F123" s="322" t="s">
        <v>329</v>
      </c>
      <c r="G123" s="322" t="s">
        <v>329</v>
      </c>
      <c r="H123" s="322"/>
      <c r="I123" s="322" t="s">
        <v>53</v>
      </c>
      <c r="J123" s="323">
        <v>1498799684</v>
      </c>
      <c r="K123" s="322" t="s">
        <v>329</v>
      </c>
      <c r="L123" s="322">
        <v>0</v>
      </c>
      <c r="M123" s="322"/>
      <c r="N123" s="322" t="s">
        <v>814</v>
      </c>
    </row>
    <row r="124" spans="2:14" s="97" customFormat="1">
      <c r="B124" s="97" t="e">
        <f>VLOOKUP(C124,[1]!Companies[#Data],3,FALSE)</f>
        <v>#REF!</v>
      </c>
      <c r="C124" s="322" t="s">
        <v>762</v>
      </c>
      <c r="D124" s="322" t="s">
        <v>680</v>
      </c>
      <c r="E124" s="322" t="s">
        <v>889</v>
      </c>
      <c r="F124" s="322" t="s">
        <v>329</v>
      </c>
      <c r="G124" s="322" t="s">
        <v>329</v>
      </c>
      <c r="H124" s="322"/>
      <c r="I124" s="322" t="s">
        <v>53</v>
      </c>
      <c r="J124" s="323">
        <v>15000</v>
      </c>
      <c r="K124" s="322" t="s">
        <v>329</v>
      </c>
      <c r="L124" s="322">
        <v>0</v>
      </c>
      <c r="M124" s="322"/>
      <c r="N124" s="322" t="s">
        <v>814</v>
      </c>
    </row>
    <row r="125" spans="2:14" s="97" customFormat="1">
      <c r="B125" s="97" t="e">
        <f>VLOOKUP(C125,[1]!Companies[#Data],3,FALSE)</f>
        <v>#REF!</v>
      </c>
      <c r="C125" s="322" t="s">
        <v>762</v>
      </c>
      <c r="D125" s="322" t="s">
        <v>680</v>
      </c>
      <c r="E125" s="322" t="s">
        <v>893</v>
      </c>
      <c r="F125" s="322" t="s">
        <v>329</v>
      </c>
      <c r="G125" s="322" t="s">
        <v>329</v>
      </c>
      <c r="H125" s="322"/>
      <c r="I125" s="322" t="s">
        <v>53</v>
      </c>
      <c r="J125" s="323">
        <v>3000</v>
      </c>
      <c r="K125" s="322" t="s">
        <v>329</v>
      </c>
      <c r="L125" s="322">
        <v>0</v>
      </c>
      <c r="M125" s="322"/>
      <c r="N125" s="322" t="s">
        <v>814</v>
      </c>
    </row>
    <row r="126" spans="2:14" s="97" customFormat="1">
      <c r="B126" s="97" t="e">
        <f>VLOOKUP(C126,[1]!Companies[#Data],3,FALSE)</f>
        <v>#REF!</v>
      </c>
      <c r="C126" s="322" t="s">
        <v>762</v>
      </c>
      <c r="D126" s="322" t="s">
        <v>682</v>
      </c>
      <c r="E126" s="322" t="s">
        <v>894</v>
      </c>
      <c r="F126" s="322" t="s">
        <v>329</v>
      </c>
      <c r="G126" s="322" t="s">
        <v>329</v>
      </c>
      <c r="H126" s="322"/>
      <c r="I126" s="322" t="s">
        <v>53</v>
      </c>
      <c r="J126" s="323">
        <v>192085069</v>
      </c>
      <c r="K126" s="322" t="s">
        <v>329</v>
      </c>
      <c r="L126" s="322">
        <v>0</v>
      </c>
      <c r="M126" s="322"/>
      <c r="N126" s="322" t="s">
        <v>814</v>
      </c>
    </row>
    <row r="127" spans="2:14" s="97" customFormat="1">
      <c r="B127" s="97" t="e">
        <f>VLOOKUP(C127,[1]!Companies[#Data],3,FALSE)</f>
        <v>#REF!</v>
      </c>
      <c r="C127" s="322" t="s">
        <v>763</v>
      </c>
      <c r="D127" s="322" t="s">
        <v>680</v>
      </c>
      <c r="E127" s="322" t="s">
        <v>889</v>
      </c>
      <c r="F127" s="322" t="s">
        <v>329</v>
      </c>
      <c r="G127" s="322" t="s">
        <v>329</v>
      </c>
      <c r="H127" s="322"/>
      <c r="I127" s="322" t="s">
        <v>53</v>
      </c>
      <c r="J127" s="323">
        <v>30000</v>
      </c>
      <c r="K127" s="322" t="s">
        <v>329</v>
      </c>
      <c r="L127" s="322">
        <v>0</v>
      </c>
      <c r="M127" s="322"/>
      <c r="N127" s="322" t="s">
        <v>814</v>
      </c>
    </row>
    <row r="128" spans="2:14" s="97" customFormat="1">
      <c r="B128" s="97" t="e">
        <f>VLOOKUP(C128,[1]!Companies[#Data],3,FALSE)</f>
        <v>#REF!</v>
      </c>
      <c r="C128" s="322" t="s">
        <v>763</v>
      </c>
      <c r="D128" s="322" t="s">
        <v>680</v>
      </c>
      <c r="E128" s="322" t="s">
        <v>893</v>
      </c>
      <c r="F128" s="322" t="s">
        <v>329</v>
      </c>
      <c r="G128" s="322" t="s">
        <v>329</v>
      </c>
      <c r="H128" s="322"/>
      <c r="I128" s="322" t="s">
        <v>53</v>
      </c>
      <c r="J128" s="323">
        <v>20000</v>
      </c>
      <c r="K128" s="322" t="s">
        <v>329</v>
      </c>
      <c r="L128" s="322">
        <v>0</v>
      </c>
      <c r="M128" s="322"/>
      <c r="N128" s="322" t="s">
        <v>814</v>
      </c>
    </row>
    <row r="129" spans="2:14" s="97" customFormat="1">
      <c r="B129" s="97" t="e">
        <f>VLOOKUP(C129,[1]!Companies[#Data],3,FALSE)</f>
        <v>#REF!</v>
      </c>
      <c r="C129" s="322" t="s">
        <v>763</v>
      </c>
      <c r="D129" s="322" t="s">
        <v>682</v>
      </c>
      <c r="E129" s="322" t="s">
        <v>894</v>
      </c>
      <c r="F129" s="322" t="s">
        <v>329</v>
      </c>
      <c r="G129" s="322" t="s">
        <v>329</v>
      </c>
      <c r="H129" s="322"/>
      <c r="I129" s="322" t="s">
        <v>53</v>
      </c>
      <c r="J129" s="323">
        <v>99588153</v>
      </c>
      <c r="K129" s="322" t="s">
        <v>329</v>
      </c>
      <c r="L129" s="322">
        <v>0</v>
      </c>
      <c r="M129" s="322"/>
      <c r="N129" s="322" t="s">
        <v>814</v>
      </c>
    </row>
    <row r="130" spans="2:14" s="97" customFormat="1">
      <c r="B130" s="97" t="e">
        <f>VLOOKUP(C130,[1]!Companies[#Data],3,FALSE)</f>
        <v>#REF!</v>
      </c>
      <c r="C130" s="322" t="s">
        <v>764</v>
      </c>
      <c r="D130" s="322" t="s">
        <v>682</v>
      </c>
      <c r="E130" s="322" t="s">
        <v>894</v>
      </c>
      <c r="F130" s="322" t="s">
        <v>329</v>
      </c>
      <c r="G130" s="322" t="s">
        <v>329</v>
      </c>
      <c r="H130" s="322"/>
      <c r="I130" s="322" t="s">
        <v>53</v>
      </c>
      <c r="J130" s="323">
        <v>153663833</v>
      </c>
      <c r="K130" s="322" t="s">
        <v>329</v>
      </c>
      <c r="L130" s="322">
        <v>0</v>
      </c>
      <c r="M130" s="322"/>
      <c r="N130" s="322" t="s">
        <v>814</v>
      </c>
    </row>
    <row r="131" spans="2:14" s="97" customFormat="1">
      <c r="B131" s="97" t="e">
        <f>VLOOKUP(C131,[1]!Companies[#Data],3,FALSE)</f>
        <v>#REF!</v>
      </c>
      <c r="C131" s="322" t="s">
        <v>764</v>
      </c>
      <c r="D131" s="322" t="s">
        <v>682</v>
      </c>
      <c r="E131" s="322" t="s">
        <v>897</v>
      </c>
      <c r="F131" s="322" t="s">
        <v>329</v>
      </c>
      <c r="G131" s="322" t="s">
        <v>329</v>
      </c>
      <c r="H131" s="322"/>
      <c r="I131" s="322" t="s">
        <v>53</v>
      </c>
      <c r="J131" s="323">
        <v>2518000</v>
      </c>
      <c r="K131" s="322" t="s">
        <v>329</v>
      </c>
      <c r="L131" s="322">
        <v>0</v>
      </c>
      <c r="M131" s="322"/>
      <c r="N131" s="322" t="s">
        <v>814</v>
      </c>
    </row>
    <row r="132" spans="2:14" s="97" customFormat="1">
      <c r="B132" s="97" t="e">
        <f>VLOOKUP(C132,[1]!Companies[#Data],3,FALSE)</f>
        <v>#REF!</v>
      </c>
      <c r="C132" s="322" t="s">
        <v>765</v>
      </c>
      <c r="D132" s="322" t="s">
        <v>677</v>
      </c>
      <c r="E132" s="322" t="s">
        <v>878</v>
      </c>
      <c r="F132" s="322" t="s">
        <v>329</v>
      </c>
      <c r="G132" s="322" t="s">
        <v>329</v>
      </c>
      <c r="H132" s="322"/>
      <c r="I132" s="322" t="s">
        <v>53</v>
      </c>
      <c r="J132" s="323">
        <v>637031</v>
      </c>
      <c r="K132" s="322" t="s">
        <v>329</v>
      </c>
      <c r="L132" s="322">
        <v>0</v>
      </c>
      <c r="M132" s="322"/>
      <c r="N132" s="322" t="s">
        <v>814</v>
      </c>
    </row>
    <row r="133" spans="2:14" s="97" customFormat="1">
      <c r="B133" s="97" t="e">
        <f>VLOOKUP(C133,[1]!Companies[#Data],3,FALSE)</f>
        <v>#REF!</v>
      </c>
      <c r="C133" s="322" t="s">
        <v>765</v>
      </c>
      <c r="D133" s="322" t="s">
        <v>680</v>
      </c>
      <c r="E133" s="322" t="s">
        <v>888</v>
      </c>
      <c r="F133" s="322" t="s">
        <v>329</v>
      </c>
      <c r="G133" s="322" t="s">
        <v>329</v>
      </c>
      <c r="H133" s="322"/>
      <c r="I133" s="322" t="s">
        <v>53</v>
      </c>
      <c r="J133" s="323">
        <v>46404000</v>
      </c>
      <c r="K133" s="322" t="s">
        <v>329</v>
      </c>
      <c r="L133" s="322">
        <v>0</v>
      </c>
      <c r="M133" s="322"/>
      <c r="N133" s="322" t="s">
        <v>814</v>
      </c>
    </row>
    <row r="134" spans="2:14" s="97" customFormat="1">
      <c r="B134" s="97" t="e">
        <f>VLOOKUP(C134,[1]!Companies[#Data],3,FALSE)</f>
        <v>#REF!</v>
      </c>
      <c r="C134" s="322" t="s">
        <v>765</v>
      </c>
      <c r="D134" s="322" t="s">
        <v>680</v>
      </c>
      <c r="E134" s="322" t="s">
        <v>891</v>
      </c>
      <c r="F134" s="322" t="s">
        <v>329</v>
      </c>
      <c r="G134" s="322" t="s">
        <v>329</v>
      </c>
      <c r="H134" s="322"/>
      <c r="I134" s="322" t="s">
        <v>53</v>
      </c>
      <c r="J134" s="323">
        <v>46393688</v>
      </c>
      <c r="K134" s="322" t="s">
        <v>329</v>
      </c>
      <c r="L134" s="322">
        <v>0</v>
      </c>
      <c r="M134" s="322"/>
      <c r="N134" s="322" t="s">
        <v>814</v>
      </c>
    </row>
    <row r="135" spans="2:14" s="97" customFormat="1">
      <c r="B135" s="97" t="e">
        <f>VLOOKUP(C135,[1]!Companies[#Data],3,FALSE)</f>
        <v>#REF!</v>
      </c>
      <c r="C135" s="322" t="s">
        <v>765</v>
      </c>
      <c r="D135" s="322" t="s">
        <v>685</v>
      </c>
      <c r="E135" s="322" t="s">
        <v>901</v>
      </c>
      <c r="F135" s="322" t="s">
        <v>329</v>
      </c>
      <c r="G135" s="322" t="s">
        <v>329</v>
      </c>
      <c r="H135" s="322"/>
      <c r="I135" s="322" t="s">
        <v>53</v>
      </c>
      <c r="J135" s="323">
        <v>886744</v>
      </c>
      <c r="K135" s="322" t="s">
        <v>329</v>
      </c>
      <c r="L135" s="322">
        <v>0</v>
      </c>
      <c r="M135" s="322"/>
      <c r="N135" s="322" t="s">
        <v>814</v>
      </c>
    </row>
    <row r="136" spans="2:14" s="97" customFormat="1">
      <c r="B136" s="97" t="e">
        <f>VLOOKUP(C136,[1]!Companies[#Data],3,FALSE)</f>
        <v>#REF!</v>
      </c>
      <c r="C136" s="322" t="s">
        <v>769</v>
      </c>
      <c r="D136" s="322" t="s">
        <v>677</v>
      </c>
      <c r="E136" s="322" t="s">
        <v>878</v>
      </c>
      <c r="F136" s="322" t="s">
        <v>329</v>
      </c>
      <c r="G136" s="322" t="s">
        <v>329</v>
      </c>
      <c r="H136" s="322"/>
      <c r="I136" s="322" t="s">
        <v>53</v>
      </c>
      <c r="J136" s="323">
        <v>694224</v>
      </c>
      <c r="K136" s="322" t="s">
        <v>329</v>
      </c>
      <c r="L136" s="322">
        <v>0</v>
      </c>
      <c r="M136" s="322"/>
      <c r="N136" s="322" t="s">
        <v>814</v>
      </c>
    </row>
    <row r="137" spans="2:14" s="97" customFormat="1">
      <c r="B137" s="97" t="e">
        <f>VLOOKUP(C137,[1]!Companies[#Data],3,FALSE)</f>
        <v>#REF!</v>
      </c>
      <c r="C137" s="322" t="s">
        <v>769</v>
      </c>
      <c r="D137" s="322" t="s">
        <v>677</v>
      </c>
      <c r="E137" s="322" t="s">
        <v>884</v>
      </c>
      <c r="F137" s="322" t="s">
        <v>329</v>
      </c>
      <c r="G137" s="322" t="s">
        <v>329</v>
      </c>
      <c r="H137" s="322"/>
      <c r="I137" s="322" t="s">
        <v>53</v>
      </c>
      <c r="J137" s="323">
        <v>56000</v>
      </c>
      <c r="K137" s="322" t="s">
        <v>329</v>
      </c>
      <c r="L137" s="322">
        <v>0</v>
      </c>
      <c r="M137" s="322"/>
      <c r="N137" s="322" t="s">
        <v>814</v>
      </c>
    </row>
    <row r="138" spans="2:14" s="97" customFormat="1">
      <c r="B138" s="97" t="e">
        <f>VLOOKUP(C138,[1]!Companies[#Data],3,FALSE)</f>
        <v>#REF!</v>
      </c>
      <c r="C138" s="322" t="s">
        <v>769</v>
      </c>
      <c r="D138" s="322" t="s">
        <v>680</v>
      </c>
      <c r="E138" s="322" t="s">
        <v>888</v>
      </c>
      <c r="F138" s="322" t="s">
        <v>329</v>
      </c>
      <c r="G138" s="322" t="s">
        <v>329</v>
      </c>
      <c r="H138" s="322"/>
      <c r="I138" s="322" t="s">
        <v>53</v>
      </c>
      <c r="J138" s="323">
        <v>20624000</v>
      </c>
      <c r="K138" s="322" t="s">
        <v>329</v>
      </c>
      <c r="L138" s="322">
        <v>0</v>
      </c>
      <c r="M138" s="322"/>
      <c r="N138" s="322" t="s">
        <v>814</v>
      </c>
    </row>
    <row r="139" spans="2:14" s="97" customFormat="1">
      <c r="B139" s="97" t="e">
        <f>VLOOKUP(C139,[1]!Companies[#Data],3,FALSE)</f>
        <v>#REF!</v>
      </c>
      <c r="C139" s="322" t="s">
        <v>769</v>
      </c>
      <c r="D139" s="322" t="s">
        <v>680</v>
      </c>
      <c r="E139" s="322" t="s">
        <v>891</v>
      </c>
      <c r="F139" s="322" t="s">
        <v>329</v>
      </c>
      <c r="G139" s="322" t="s">
        <v>329</v>
      </c>
      <c r="H139" s="322"/>
      <c r="I139" s="322" t="s">
        <v>53</v>
      </c>
      <c r="J139" s="323">
        <v>6178950</v>
      </c>
      <c r="K139" s="322" t="s">
        <v>329</v>
      </c>
      <c r="L139" s="322">
        <v>0</v>
      </c>
      <c r="M139" s="322"/>
      <c r="N139" s="322" t="s">
        <v>814</v>
      </c>
    </row>
    <row r="140" spans="2:14" s="97" customFormat="1">
      <c r="B140" s="97" t="e">
        <f>VLOOKUP(C140,[1]!Companies[#Data],3,FALSE)</f>
        <v>#REF!</v>
      </c>
      <c r="C140" s="322" t="s">
        <v>769</v>
      </c>
      <c r="D140" s="322" t="s">
        <v>680</v>
      </c>
      <c r="E140" s="322" t="s">
        <v>892</v>
      </c>
      <c r="F140" s="322" t="s">
        <v>329</v>
      </c>
      <c r="G140" s="322" t="s">
        <v>329</v>
      </c>
      <c r="H140" s="322"/>
      <c r="I140" s="322" t="s">
        <v>53</v>
      </c>
      <c r="J140" s="323">
        <v>20727252</v>
      </c>
      <c r="K140" s="322" t="s">
        <v>329</v>
      </c>
      <c r="L140" s="322">
        <v>0</v>
      </c>
      <c r="M140" s="322"/>
      <c r="N140" s="322" t="s">
        <v>814</v>
      </c>
    </row>
    <row r="141" spans="2:14" s="97" customFormat="1">
      <c r="B141" s="97" t="e">
        <f>VLOOKUP(C141,[1]!Companies[#Data],3,FALSE)</f>
        <v>#REF!</v>
      </c>
      <c r="C141" s="322" t="s">
        <v>769</v>
      </c>
      <c r="D141" s="322" t="s">
        <v>680</v>
      </c>
      <c r="E141" s="322" t="s">
        <v>893</v>
      </c>
      <c r="F141" s="322" t="s">
        <v>329</v>
      </c>
      <c r="G141" s="322" t="s">
        <v>329</v>
      </c>
      <c r="H141" s="322"/>
      <c r="I141" s="322" t="s">
        <v>53</v>
      </c>
      <c r="J141" s="323">
        <v>833148</v>
      </c>
      <c r="K141" s="322" t="s">
        <v>329</v>
      </c>
      <c r="L141" s="322">
        <v>0</v>
      </c>
      <c r="M141" s="322"/>
      <c r="N141" s="322" t="s">
        <v>814</v>
      </c>
    </row>
    <row r="142" spans="2:14" s="97" customFormat="1">
      <c r="B142" s="97" t="e">
        <f>VLOOKUP(C142,[1]!Companies[#Data],3,FALSE)</f>
        <v>#REF!</v>
      </c>
      <c r="C142" s="322" t="s">
        <v>769</v>
      </c>
      <c r="D142" s="322" t="s">
        <v>685</v>
      </c>
      <c r="E142" s="322" t="s">
        <v>900</v>
      </c>
      <c r="F142" s="322" t="s">
        <v>329</v>
      </c>
      <c r="G142" s="322" t="s">
        <v>329</v>
      </c>
      <c r="H142" s="322"/>
      <c r="I142" s="322" t="s">
        <v>53</v>
      </c>
      <c r="J142" s="323">
        <v>742498</v>
      </c>
      <c r="K142" s="322" t="s">
        <v>329</v>
      </c>
      <c r="L142" s="322">
        <v>0</v>
      </c>
      <c r="M142" s="322"/>
      <c r="N142" s="322" t="s">
        <v>814</v>
      </c>
    </row>
    <row r="143" spans="2:14" s="97" customFormat="1">
      <c r="B143" s="97" t="e">
        <f>VLOOKUP(C143,[1]!Companies[#Data],3,FALSE)</f>
        <v>#REF!</v>
      </c>
      <c r="C143" s="322" t="s">
        <v>769</v>
      </c>
      <c r="D143" s="322" t="s">
        <v>685</v>
      </c>
      <c r="E143" s="322" t="s">
        <v>903</v>
      </c>
      <c r="F143" s="322" t="s">
        <v>329</v>
      </c>
      <c r="G143" s="322" t="s">
        <v>329</v>
      </c>
      <c r="H143" s="322"/>
      <c r="I143" s="322" t="s">
        <v>53</v>
      </c>
      <c r="J143" s="323">
        <v>742498</v>
      </c>
      <c r="K143" s="322" t="s">
        <v>329</v>
      </c>
      <c r="L143" s="322">
        <v>0</v>
      </c>
      <c r="M143" s="322"/>
      <c r="N143" s="322" t="s">
        <v>814</v>
      </c>
    </row>
    <row r="144" spans="2:14" s="97" customFormat="1">
      <c r="B144" s="97" t="e">
        <f>VLOOKUP(C144,[1]!Companies[#Data],3,FALSE)</f>
        <v>#REF!</v>
      </c>
      <c r="C144" s="322" t="s">
        <v>771</v>
      </c>
      <c r="D144" s="322" t="s">
        <v>680</v>
      </c>
      <c r="E144" s="322" t="s">
        <v>888</v>
      </c>
      <c r="F144" s="322" t="s">
        <v>329</v>
      </c>
      <c r="G144" s="322" t="s">
        <v>329</v>
      </c>
      <c r="H144" s="322"/>
      <c r="I144" s="322" t="s">
        <v>53</v>
      </c>
      <c r="J144" s="323">
        <v>7414328</v>
      </c>
      <c r="K144" s="322" t="s">
        <v>329</v>
      </c>
      <c r="L144" s="322">
        <v>0</v>
      </c>
      <c r="M144" s="322"/>
      <c r="N144" s="322" t="s">
        <v>814</v>
      </c>
    </row>
    <row r="145" spans="2:15" s="97" customFormat="1">
      <c r="B145" s="97" t="e">
        <f>VLOOKUP(C145,[1]!Companies[#Data],3,FALSE)</f>
        <v>#REF!</v>
      </c>
      <c r="C145" s="322" t="s">
        <v>771</v>
      </c>
      <c r="D145" s="322" t="s">
        <v>680</v>
      </c>
      <c r="E145" s="322" t="s">
        <v>891</v>
      </c>
      <c r="F145" s="322" t="s">
        <v>329</v>
      </c>
      <c r="G145" s="322" t="s">
        <v>329</v>
      </c>
      <c r="H145" s="322"/>
      <c r="I145" s="322" t="s">
        <v>53</v>
      </c>
      <c r="J145" s="323">
        <v>5145688</v>
      </c>
      <c r="K145" s="322" t="s">
        <v>329</v>
      </c>
      <c r="L145" s="322">
        <v>0</v>
      </c>
      <c r="M145" s="322"/>
      <c r="N145" s="322" t="s">
        <v>814</v>
      </c>
    </row>
    <row r="146" spans="2:15" s="97" customFormat="1">
      <c r="B146" s="97" t="e">
        <f>VLOOKUP(C146,[1]!Companies[#Data],3,FALSE)</f>
        <v>#REF!</v>
      </c>
      <c r="C146" s="322" t="s">
        <v>771</v>
      </c>
      <c r="D146" s="322" t="s">
        <v>685</v>
      </c>
      <c r="E146" s="322" t="s">
        <v>900</v>
      </c>
      <c r="F146" s="322" t="s">
        <v>329</v>
      </c>
      <c r="G146" s="322" t="s">
        <v>329</v>
      </c>
      <c r="H146" s="322"/>
      <c r="I146" s="322" t="s">
        <v>53</v>
      </c>
      <c r="J146" s="323">
        <v>10825</v>
      </c>
      <c r="K146" s="322" t="s">
        <v>329</v>
      </c>
      <c r="L146" s="322">
        <v>0</v>
      </c>
      <c r="M146" s="322"/>
      <c r="N146" s="322" t="s">
        <v>814</v>
      </c>
    </row>
    <row r="147" spans="2:15" s="97" customFormat="1">
      <c r="B147" s="97" t="e">
        <f>VLOOKUP(C147,[1]!Companies[#Data],3,FALSE)</f>
        <v>#REF!</v>
      </c>
      <c r="C147" s="322" t="s">
        <v>772</v>
      </c>
      <c r="D147" s="322" t="s">
        <v>680</v>
      </c>
      <c r="E147" s="322" t="s">
        <v>893</v>
      </c>
      <c r="F147" s="322" t="s">
        <v>329</v>
      </c>
      <c r="G147" s="322" t="s">
        <v>329</v>
      </c>
      <c r="H147" s="322"/>
      <c r="I147" s="322" t="s">
        <v>53</v>
      </c>
      <c r="J147" s="323">
        <v>419698</v>
      </c>
      <c r="K147" s="322" t="s">
        <v>329</v>
      </c>
      <c r="L147" s="322">
        <v>0</v>
      </c>
      <c r="M147" s="322"/>
      <c r="N147" s="322" t="s">
        <v>814</v>
      </c>
    </row>
    <row r="148" spans="2:15" s="97" customFormat="1">
      <c r="B148" s="97" t="e">
        <f>VLOOKUP(C148,[1]!Companies[#Data],3,FALSE)</f>
        <v>#REF!</v>
      </c>
      <c r="C148" s="322" t="s">
        <v>773</v>
      </c>
      <c r="D148" s="322" t="s">
        <v>680</v>
      </c>
      <c r="E148" s="322" t="s">
        <v>892</v>
      </c>
      <c r="F148" s="322" t="s">
        <v>329</v>
      </c>
      <c r="G148" s="322" t="s">
        <v>329</v>
      </c>
      <c r="H148" s="322"/>
      <c r="I148" s="322" t="s">
        <v>53</v>
      </c>
      <c r="J148" s="323">
        <v>20625031</v>
      </c>
      <c r="K148" s="322" t="s">
        <v>329</v>
      </c>
      <c r="L148" s="322">
        <v>0</v>
      </c>
      <c r="M148" s="322"/>
      <c r="N148" s="322" t="s">
        <v>814</v>
      </c>
    </row>
    <row r="149" spans="2:15" s="97" customFormat="1">
      <c r="B149" s="97" t="e">
        <f>VLOOKUP(C149,[1]!Companies[#Data],3,FALSE)</f>
        <v>#REF!</v>
      </c>
      <c r="C149" s="322" t="s">
        <v>773</v>
      </c>
      <c r="D149" s="322" t="s">
        <v>680</v>
      </c>
      <c r="E149" s="322" t="s">
        <v>893</v>
      </c>
      <c r="F149" s="322" t="s">
        <v>329</v>
      </c>
      <c r="G149" s="322" t="s">
        <v>329</v>
      </c>
      <c r="H149" s="322"/>
      <c r="I149" s="322" t="s">
        <v>53</v>
      </c>
      <c r="J149" s="323">
        <v>424819</v>
      </c>
      <c r="K149" s="322" t="s">
        <v>329</v>
      </c>
      <c r="L149" s="322">
        <v>0</v>
      </c>
      <c r="M149" s="322"/>
      <c r="N149" s="322" t="s">
        <v>814</v>
      </c>
    </row>
    <row r="150" spans="2:15" s="97" customFormat="1">
      <c r="B150" s="97" t="e">
        <f>VLOOKUP(C150,[1]!Companies[#Data],3,FALSE)</f>
        <v>#REF!</v>
      </c>
      <c r="C150" s="322" t="s">
        <v>774</v>
      </c>
      <c r="D150" s="322" t="s">
        <v>677</v>
      </c>
      <c r="E150" s="322" t="s">
        <v>875</v>
      </c>
      <c r="F150" s="322" t="s">
        <v>329</v>
      </c>
      <c r="G150" s="322" t="s">
        <v>329</v>
      </c>
      <c r="H150" s="322"/>
      <c r="I150" s="322" t="s">
        <v>53</v>
      </c>
      <c r="J150" s="323">
        <v>627057</v>
      </c>
      <c r="K150" s="322" t="s">
        <v>329</v>
      </c>
      <c r="L150" s="322">
        <v>0</v>
      </c>
      <c r="M150" s="322"/>
      <c r="N150" s="322" t="s">
        <v>814</v>
      </c>
    </row>
    <row r="151" spans="2:15" s="97" customFormat="1">
      <c r="B151" s="97" t="e">
        <f>VLOOKUP(C151,[1]!Companies[#Data],3,FALSE)</f>
        <v>#REF!</v>
      </c>
      <c r="C151" s="322" t="s">
        <v>774</v>
      </c>
      <c r="D151" s="322" t="s">
        <v>677</v>
      </c>
      <c r="E151" s="322" t="s">
        <v>878</v>
      </c>
      <c r="F151" s="322" t="s">
        <v>329</v>
      </c>
      <c r="G151" s="322" t="s">
        <v>329</v>
      </c>
      <c r="H151" s="322"/>
      <c r="I151" s="322" t="s">
        <v>53</v>
      </c>
      <c r="J151" s="323">
        <v>377973</v>
      </c>
      <c r="K151" s="322" t="s">
        <v>329</v>
      </c>
      <c r="L151" s="322">
        <v>0</v>
      </c>
      <c r="M151" s="322"/>
      <c r="N151" s="322" t="s">
        <v>814</v>
      </c>
    </row>
    <row r="152" spans="2:15" s="97" customFormat="1">
      <c r="B152" s="97" t="e">
        <f>VLOOKUP(C152,[1]!Companies[#Data],3,FALSE)</f>
        <v>#REF!</v>
      </c>
      <c r="C152" s="322" t="s">
        <v>774</v>
      </c>
      <c r="D152" s="322" t="s">
        <v>677</v>
      </c>
      <c r="E152" s="322" t="s">
        <v>881</v>
      </c>
      <c r="F152" s="322" t="s">
        <v>329</v>
      </c>
      <c r="G152" s="322" t="s">
        <v>329</v>
      </c>
      <c r="H152" s="322"/>
      <c r="I152" s="322" t="s">
        <v>53</v>
      </c>
      <c r="J152" s="323">
        <v>275650762</v>
      </c>
      <c r="K152" s="322" t="s">
        <v>329</v>
      </c>
      <c r="L152" s="322">
        <v>0</v>
      </c>
      <c r="M152" s="322"/>
      <c r="N152" s="322" t="s">
        <v>814</v>
      </c>
    </row>
    <row r="153" spans="2:15" s="97" customFormat="1">
      <c r="B153" s="97" t="e">
        <f>VLOOKUP(C153,[1]!Companies[#Data],3,FALSE)</f>
        <v>#REF!</v>
      </c>
      <c r="C153" s="322" t="s">
        <v>774</v>
      </c>
      <c r="D153" s="322" t="s">
        <v>677</v>
      </c>
      <c r="E153" s="322" t="s">
        <v>882</v>
      </c>
      <c r="F153" s="322" t="s">
        <v>329</v>
      </c>
      <c r="G153" s="322" t="s">
        <v>329</v>
      </c>
      <c r="H153" s="322"/>
      <c r="I153" s="322" t="s">
        <v>53</v>
      </c>
      <c r="J153" s="323">
        <v>1339554</v>
      </c>
      <c r="K153" s="322" t="s">
        <v>329</v>
      </c>
      <c r="L153" s="322">
        <v>0</v>
      </c>
      <c r="M153" s="322"/>
      <c r="N153" s="322" t="s">
        <v>814</v>
      </c>
    </row>
    <row r="154" spans="2:15" s="97" customFormat="1">
      <c r="B154" s="97" t="e">
        <f>VLOOKUP(C154,[1]!Companies[#Data],3,FALSE)</f>
        <v>#REF!</v>
      </c>
      <c r="C154" s="322" t="s">
        <v>774</v>
      </c>
      <c r="D154" s="322" t="s">
        <v>677</v>
      </c>
      <c r="E154" s="322" t="s">
        <v>884</v>
      </c>
      <c r="F154" s="322" t="s">
        <v>329</v>
      </c>
      <c r="G154" s="322" t="s">
        <v>329</v>
      </c>
      <c r="H154" s="322"/>
      <c r="I154" s="322" t="s">
        <v>53</v>
      </c>
      <c r="J154" s="323">
        <v>12580841</v>
      </c>
      <c r="K154" s="322" t="s">
        <v>329</v>
      </c>
      <c r="L154" s="322">
        <v>0</v>
      </c>
      <c r="M154" s="322"/>
      <c r="N154" s="322" t="s">
        <v>814</v>
      </c>
    </row>
    <row r="155" spans="2:15" s="97" customFormat="1">
      <c r="B155" s="97" t="e">
        <f>VLOOKUP(C155,[1]!Companies[#Data],3,FALSE)</f>
        <v>#REF!</v>
      </c>
      <c r="C155" s="322" t="s">
        <v>774</v>
      </c>
      <c r="D155" s="322" t="s">
        <v>680</v>
      </c>
      <c r="E155" s="322" t="s">
        <v>888</v>
      </c>
      <c r="F155" s="322" t="s">
        <v>329</v>
      </c>
      <c r="G155" s="322" t="s">
        <v>329</v>
      </c>
      <c r="H155" s="322"/>
      <c r="I155" s="322" t="s">
        <v>53</v>
      </c>
      <c r="J155" s="323">
        <v>267030000</v>
      </c>
      <c r="K155" s="322" t="s">
        <v>329</v>
      </c>
      <c r="L155" s="322">
        <v>0</v>
      </c>
      <c r="M155" s="322"/>
      <c r="N155" s="322" t="s">
        <v>814</v>
      </c>
    </row>
    <row r="156" spans="2:15" s="97" customFormat="1">
      <c r="B156" s="97" t="e">
        <f>VLOOKUP(C156,[1]!Companies[#Data],3,FALSE)</f>
        <v>#REF!</v>
      </c>
      <c r="C156" s="322" t="s">
        <v>774</v>
      </c>
      <c r="D156" s="322" t="s">
        <v>680</v>
      </c>
      <c r="E156" s="322" t="s">
        <v>891</v>
      </c>
      <c r="F156" s="322" t="s">
        <v>329</v>
      </c>
      <c r="G156" s="322" t="s">
        <v>329</v>
      </c>
      <c r="H156" s="322"/>
      <c r="I156" s="322" t="s">
        <v>53</v>
      </c>
      <c r="J156" s="323">
        <v>85900860</v>
      </c>
      <c r="K156" s="322" t="s">
        <v>329</v>
      </c>
      <c r="L156" s="322">
        <v>0</v>
      </c>
      <c r="M156" s="322"/>
      <c r="N156" s="322" t="s">
        <v>814</v>
      </c>
    </row>
    <row r="157" spans="2:15" s="97" customFormat="1">
      <c r="B157" s="97" t="e">
        <f>VLOOKUP(C157,[1]!Companies[#Data],3,FALSE)</f>
        <v>#REF!</v>
      </c>
      <c r="C157" s="322" t="s">
        <v>774</v>
      </c>
      <c r="D157" s="322" t="s">
        <v>680</v>
      </c>
      <c r="E157" s="322" t="s">
        <v>892</v>
      </c>
      <c r="F157" s="322" t="s">
        <v>329</v>
      </c>
      <c r="G157" s="322" t="s">
        <v>329</v>
      </c>
      <c r="H157" s="322"/>
      <c r="I157" s="322" t="s">
        <v>53</v>
      </c>
      <c r="J157" s="323">
        <v>20700000</v>
      </c>
      <c r="K157" s="322" t="s">
        <v>329</v>
      </c>
      <c r="L157" s="322">
        <v>0</v>
      </c>
      <c r="M157" s="322"/>
      <c r="N157" s="322" t="s">
        <v>814</v>
      </c>
    </row>
    <row r="158" spans="2:15" s="97" customFormat="1">
      <c r="B158" s="97" t="e">
        <f>VLOOKUP(C158,[1]!Companies[#Data],3,FALSE)</f>
        <v>#REF!</v>
      </c>
      <c r="C158" s="322" t="s">
        <v>774</v>
      </c>
      <c r="D158" s="322" t="s">
        <v>680</v>
      </c>
      <c r="E158" s="322" t="s">
        <v>893</v>
      </c>
      <c r="F158" s="322" t="s">
        <v>329</v>
      </c>
      <c r="G158" s="322" t="s">
        <v>329</v>
      </c>
      <c r="H158" s="322"/>
      <c r="I158" s="322" t="s">
        <v>53</v>
      </c>
      <c r="J158" s="323">
        <v>419690</v>
      </c>
      <c r="K158" s="322" t="s">
        <v>329</v>
      </c>
      <c r="L158" s="322">
        <v>0</v>
      </c>
      <c r="M158" s="322"/>
      <c r="N158" s="322" t="s">
        <v>814</v>
      </c>
    </row>
    <row r="159" spans="2:15" s="97" customFormat="1">
      <c r="B159" s="97" t="e">
        <f>VLOOKUP(C159,[1]!Companies[#Data],3,FALSE)</f>
        <v>#REF!</v>
      </c>
      <c r="C159" s="322" t="s">
        <v>774</v>
      </c>
      <c r="D159" s="322" t="s">
        <v>685</v>
      </c>
      <c r="E159" s="322" t="s">
        <v>900</v>
      </c>
      <c r="F159" s="322" t="s">
        <v>329</v>
      </c>
      <c r="G159" s="322" t="s">
        <v>329</v>
      </c>
      <c r="H159" s="322"/>
      <c r="I159" s="322" t="s">
        <v>53</v>
      </c>
      <c r="J159" s="323">
        <v>54821518</v>
      </c>
      <c r="K159" s="322" t="s">
        <v>329</v>
      </c>
      <c r="L159" s="322">
        <v>0</v>
      </c>
      <c r="M159" s="322"/>
      <c r="N159" s="322" t="s">
        <v>814</v>
      </c>
      <c r="O159" s="97" t="s">
        <v>936</v>
      </c>
    </row>
    <row r="160" spans="2:15" s="97" customFormat="1">
      <c r="B160" s="97" t="e">
        <f>VLOOKUP(C160,[1]!Companies[#Data],3,FALSE)</f>
        <v>#REF!</v>
      </c>
      <c r="C160" s="322" t="s">
        <v>779</v>
      </c>
      <c r="D160" s="322" t="s">
        <v>680</v>
      </c>
      <c r="E160" s="322" t="s">
        <v>891</v>
      </c>
      <c r="F160" s="322" t="s">
        <v>329</v>
      </c>
      <c r="G160" s="322" t="s">
        <v>329</v>
      </c>
      <c r="H160" s="322"/>
      <c r="I160" s="322" t="s">
        <v>53</v>
      </c>
      <c r="J160" s="323">
        <v>412000</v>
      </c>
      <c r="K160" s="322" t="s">
        <v>329</v>
      </c>
      <c r="L160" s="322">
        <v>0</v>
      </c>
      <c r="M160" s="322"/>
      <c r="N160" s="322" t="s">
        <v>814</v>
      </c>
      <c r="O160" s="97" t="s">
        <v>936</v>
      </c>
    </row>
    <row r="161" spans="2:15" s="97" customFormat="1">
      <c r="B161" s="97" t="e">
        <f>VLOOKUP(C161,[1]!Companies[#Data],3,FALSE)</f>
        <v>#REF!</v>
      </c>
      <c r="C161" s="322" t="s">
        <v>779</v>
      </c>
      <c r="D161" s="322" t="s">
        <v>680</v>
      </c>
      <c r="E161" s="322" t="s">
        <v>893</v>
      </c>
      <c r="F161" s="322" t="s">
        <v>329</v>
      </c>
      <c r="G161" s="322" t="s">
        <v>329</v>
      </c>
      <c r="H161" s="322"/>
      <c r="I161" s="322" t="s">
        <v>53</v>
      </c>
      <c r="J161" s="323">
        <v>20622969</v>
      </c>
      <c r="K161" s="322" t="s">
        <v>329</v>
      </c>
      <c r="L161" s="322">
        <v>0</v>
      </c>
      <c r="M161" s="322"/>
      <c r="N161" s="322" t="s">
        <v>814</v>
      </c>
      <c r="O161" s="97" t="s">
        <v>936</v>
      </c>
    </row>
    <row r="162" spans="2:15" s="97" customFormat="1">
      <c r="B162" s="97" t="e">
        <f>VLOOKUP(C162,[1]!Companies[#Data],3,FALSE)</f>
        <v>#REF!</v>
      </c>
      <c r="C162" s="322" t="s">
        <v>780</v>
      </c>
      <c r="D162" s="322" t="s">
        <v>680</v>
      </c>
      <c r="E162" s="322" t="s">
        <v>890</v>
      </c>
      <c r="F162" s="322" t="s">
        <v>329</v>
      </c>
      <c r="G162" s="322" t="s">
        <v>329</v>
      </c>
      <c r="H162" s="322"/>
      <c r="I162" s="322" t="s">
        <v>53</v>
      </c>
      <c r="J162" s="323">
        <v>412480</v>
      </c>
      <c r="K162" s="322" t="s">
        <v>329</v>
      </c>
      <c r="L162" s="322">
        <v>0</v>
      </c>
      <c r="M162" s="322"/>
      <c r="N162" s="322" t="s">
        <v>814</v>
      </c>
      <c r="O162" s="97" t="s">
        <v>936</v>
      </c>
    </row>
    <row r="163" spans="2:15" s="97" customFormat="1">
      <c r="B163" s="111" t="e">
        <f>VLOOKUP(C163,[1]!Companies[#Data],3,FALSE)</f>
        <v>#REF!</v>
      </c>
      <c r="C163" s="111" t="s">
        <v>904</v>
      </c>
      <c r="H163" s="111"/>
      <c r="J163" s="123"/>
      <c r="O163" s="97" t="s">
        <v>936</v>
      </c>
    </row>
    <row r="164" spans="2:15" s="97" customFormat="1" ht="15" thickBot="1">
      <c r="G164" s="104"/>
    </row>
    <row r="165" spans="2:15" s="311" customFormat="1" ht="15" thickBot="1">
      <c r="G165" s="104"/>
      <c r="H165" s="318" t="s">
        <v>905</v>
      </c>
      <c r="I165" s="319"/>
      <c r="J165" s="112">
        <v>45807740.884615384</v>
      </c>
    </row>
    <row r="166" spans="2:15" s="311" customFormat="1" ht="15" thickBot="1">
      <c r="G166" s="104"/>
      <c r="H166" s="320"/>
      <c r="I166" s="320"/>
      <c r="J166" s="122"/>
    </row>
    <row r="167" spans="2:15" s="311" customFormat="1" ht="17.100000000000001" thickBot="1">
      <c r="G167" s="104"/>
      <c r="H167" s="314" t="s">
        <v>906</v>
      </c>
      <c r="I167" s="319"/>
      <c r="J167" s="112">
        <f>SUM(J15:J162)</f>
        <v>9528010104</v>
      </c>
    </row>
    <row r="168" spans="2:15" s="311" customFormat="1"/>
    <row r="169" spans="2:15" s="321" customFormat="1" ht="23.25" customHeight="1">
      <c r="C169" s="511" t="s">
        <v>907</v>
      </c>
      <c r="D169" s="511"/>
      <c r="E169" s="511"/>
      <c r="F169" s="511"/>
      <c r="G169" s="511"/>
      <c r="H169" s="511"/>
      <c r="I169" s="511"/>
      <c r="J169" s="511"/>
      <c r="K169" s="511"/>
      <c r="L169" s="511"/>
      <c r="M169" s="511"/>
      <c r="N169" s="511"/>
    </row>
    <row r="170" spans="2:15" s="311" customFormat="1">
      <c r="C170" s="512" t="s">
        <v>908</v>
      </c>
      <c r="D170" s="512"/>
      <c r="E170" s="512"/>
      <c r="F170" s="512"/>
      <c r="G170" s="512"/>
      <c r="H170" s="512"/>
      <c r="I170" s="512"/>
      <c r="J170" s="512"/>
      <c r="K170" s="512"/>
      <c r="L170" s="512"/>
      <c r="M170" s="512"/>
      <c r="N170" s="512"/>
    </row>
    <row r="171" spans="2:15" s="311" customFormat="1">
      <c r="C171" s="512"/>
      <c r="D171" s="512"/>
      <c r="E171" s="512"/>
      <c r="F171" s="512"/>
      <c r="G171" s="512"/>
      <c r="H171" s="512"/>
      <c r="I171" s="512"/>
      <c r="J171" s="512"/>
      <c r="K171" s="512"/>
      <c r="L171" s="512"/>
      <c r="M171" s="512"/>
      <c r="N171" s="512"/>
    </row>
    <row r="172" spans="2:15" s="311" customFormat="1">
      <c r="C172" s="512" t="s">
        <v>909</v>
      </c>
      <c r="D172" s="512"/>
      <c r="E172" s="512"/>
      <c r="F172" s="512"/>
      <c r="G172" s="512"/>
      <c r="H172" s="512"/>
      <c r="I172" s="512"/>
      <c r="J172" s="512"/>
      <c r="K172" s="512"/>
      <c r="L172" s="512"/>
      <c r="M172" s="512"/>
      <c r="N172" s="512"/>
    </row>
    <row r="173" spans="2:15" s="311" customFormat="1">
      <c r="C173" s="298"/>
      <c r="D173" s="115" t="s">
        <v>910</v>
      </c>
      <c r="E173" s="115"/>
      <c r="F173" s="115"/>
      <c r="G173" s="116"/>
      <c r="H173" s="115"/>
      <c r="I173" s="298"/>
      <c r="J173" s="298"/>
      <c r="K173" s="298"/>
      <c r="L173" s="298"/>
      <c r="M173" s="298"/>
      <c r="N173" s="298"/>
    </row>
    <row r="174" spans="2:15" s="311" customFormat="1">
      <c r="C174" s="298"/>
      <c r="D174" s="115"/>
      <c r="E174" s="115"/>
      <c r="F174" s="115"/>
      <c r="G174" s="116"/>
      <c r="H174" s="115"/>
      <c r="I174" s="298"/>
      <c r="J174" s="298"/>
      <c r="K174" s="298"/>
      <c r="L174" s="298"/>
      <c r="M174" s="298"/>
      <c r="N174" s="298"/>
    </row>
    <row r="175" spans="2:15" s="311" customFormat="1">
      <c r="C175" s="298"/>
      <c r="D175" s="117" t="s">
        <v>926</v>
      </c>
      <c r="E175" s="117" t="s">
        <v>865</v>
      </c>
      <c r="F175" s="117" t="s">
        <v>864</v>
      </c>
      <c r="G175" s="118" t="s">
        <v>866</v>
      </c>
      <c r="H175" s="117" t="s">
        <v>793</v>
      </c>
      <c r="I175" s="298"/>
      <c r="J175" s="298"/>
      <c r="K175" s="298"/>
      <c r="L175" s="298"/>
      <c r="M175" s="298"/>
      <c r="N175" s="298"/>
    </row>
    <row r="176" spans="2:15" s="311" customFormat="1">
      <c r="C176" s="298"/>
      <c r="D176" s="119" t="s">
        <v>707</v>
      </c>
      <c r="E176" s="119" t="s">
        <v>677</v>
      </c>
      <c r="F176" s="119" t="s">
        <v>911</v>
      </c>
      <c r="G176" s="315">
        <v>545145318</v>
      </c>
      <c r="H176" s="316" t="s">
        <v>53</v>
      </c>
      <c r="I176" s="298"/>
      <c r="J176" s="298"/>
      <c r="K176" s="298"/>
      <c r="L176" s="298"/>
      <c r="M176" s="298"/>
      <c r="N176" s="298"/>
    </row>
    <row r="177" spans="3:14" s="311" customFormat="1">
      <c r="C177" s="298"/>
      <c r="D177" s="115" t="s">
        <v>707</v>
      </c>
      <c r="E177" s="115" t="s">
        <v>677</v>
      </c>
      <c r="F177" s="115" t="s">
        <v>912</v>
      </c>
      <c r="G177" s="116">
        <v>24671058</v>
      </c>
      <c r="H177" s="317" t="s">
        <v>53</v>
      </c>
      <c r="I177" s="298"/>
      <c r="J177" s="298"/>
      <c r="K177" s="298"/>
      <c r="L177" s="298"/>
      <c r="M177" s="298"/>
      <c r="N177" s="298"/>
    </row>
    <row r="178" spans="3:14" s="311" customFormat="1">
      <c r="C178" s="298"/>
      <c r="D178" s="115" t="s">
        <v>710</v>
      </c>
      <c r="E178" s="115" t="s">
        <v>682</v>
      </c>
      <c r="F178" s="115" t="s">
        <v>912</v>
      </c>
      <c r="G178" s="116">
        <v>21461476</v>
      </c>
      <c r="H178" s="317" t="s">
        <v>53</v>
      </c>
      <c r="I178" s="298"/>
      <c r="J178" s="298"/>
      <c r="K178" s="298"/>
      <c r="L178" s="298"/>
      <c r="M178" s="298"/>
      <c r="N178" s="298"/>
    </row>
    <row r="179" spans="3:14" s="311" customFormat="1">
      <c r="C179" s="298"/>
      <c r="D179" s="115" t="s">
        <v>712</v>
      </c>
      <c r="E179" s="115" t="s">
        <v>682</v>
      </c>
      <c r="F179" s="115" t="s">
        <v>912</v>
      </c>
      <c r="G179" s="116">
        <v>39816583</v>
      </c>
      <c r="H179" s="317" t="s">
        <v>53</v>
      </c>
      <c r="I179" s="298"/>
      <c r="J179" s="298"/>
      <c r="K179" s="298"/>
      <c r="L179" s="298"/>
      <c r="M179" s="298"/>
      <c r="N179" s="298"/>
    </row>
    <row r="180" spans="3:14" s="311" customFormat="1">
      <c r="C180" s="298"/>
      <c r="D180" s="115" t="s">
        <v>713</v>
      </c>
      <c r="E180" s="115" t="s">
        <v>682</v>
      </c>
      <c r="F180" s="115" t="s">
        <v>912</v>
      </c>
      <c r="G180" s="116">
        <v>34015207</v>
      </c>
      <c r="H180" s="317" t="s">
        <v>53</v>
      </c>
      <c r="I180" s="298"/>
      <c r="J180" s="298"/>
      <c r="K180" s="298"/>
      <c r="L180" s="298"/>
      <c r="M180" s="298"/>
      <c r="N180" s="298"/>
    </row>
    <row r="181" spans="3:14" s="311" customFormat="1">
      <c r="C181" s="298"/>
      <c r="D181" s="115" t="s">
        <v>717</v>
      </c>
      <c r="E181" s="115" t="s">
        <v>682</v>
      </c>
      <c r="F181" s="115" t="s">
        <v>912</v>
      </c>
      <c r="G181" s="116">
        <v>2504238</v>
      </c>
      <c r="H181" s="317" t="s">
        <v>53</v>
      </c>
      <c r="I181" s="298"/>
      <c r="J181" s="298"/>
      <c r="K181" s="298"/>
      <c r="L181" s="298"/>
      <c r="M181" s="298"/>
      <c r="N181" s="298"/>
    </row>
    <row r="182" spans="3:14" s="311" customFormat="1">
      <c r="C182" s="298"/>
      <c r="D182" s="115" t="s">
        <v>718</v>
      </c>
      <c r="E182" s="115" t="s">
        <v>680</v>
      </c>
      <c r="F182" s="115" t="s">
        <v>912</v>
      </c>
      <c r="G182" s="116">
        <v>29870</v>
      </c>
      <c r="H182" s="317" t="s">
        <v>53</v>
      </c>
      <c r="I182" s="298"/>
      <c r="J182" s="298"/>
      <c r="K182" s="298"/>
      <c r="L182" s="298"/>
      <c r="M182" s="298"/>
      <c r="N182" s="298"/>
    </row>
    <row r="183" spans="3:14" s="311" customFormat="1">
      <c r="C183" s="298"/>
      <c r="D183" s="115" t="s">
        <v>718</v>
      </c>
      <c r="E183" s="115" t="s">
        <v>682</v>
      </c>
      <c r="F183" s="115" t="s">
        <v>912</v>
      </c>
      <c r="G183" s="116">
        <v>10080888</v>
      </c>
      <c r="H183" s="317" t="s">
        <v>53</v>
      </c>
      <c r="I183" s="298"/>
      <c r="J183" s="298"/>
      <c r="K183" s="298"/>
      <c r="L183" s="298"/>
      <c r="M183" s="298"/>
      <c r="N183" s="298"/>
    </row>
    <row r="184" spans="3:14" s="311" customFormat="1">
      <c r="C184" s="298"/>
      <c r="D184" s="115" t="s">
        <v>721</v>
      </c>
      <c r="E184" s="115" t="s">
        <v>682</v>
      </c>
      <c r="F184" s="115" t="s">
        <v>912</v>
      </c>
      <c r="G184" s="116">
        <v>6720394</v>
      </c>
      <c r="H184" s="317" t="s">
        <v>53</v>
      </c>
      <c r="I184" s="298"/>
      <c r="J184" s="298"/>
      <c r="K184" s="298"/>
      <c r="L184" s="298"/>
      <c r="M184" s="298"/>
      <c r="N184" s="298"/>
    </row>
    <row r="185" spans="3:14" s="311" customFormat="1">
      <c r="C185" s="298"/>
      <c r="D185" s="115" t="s">
        <v>722</v>
      </c>
      <c r="E185" s="115" t="s">
        <v>680</v>
      </c>
      <c r="F185" s="115" t="s">
        <v>912</v>
      </c>
      <c r="G185" s="116">
        <v>484805</v>
      </c>
      <c r="H185" s="317" t="s">
        <v>53</v>
      </c>
      <c r="I185" s="298"/>
      <c r="J185" s="298"/>
      <c r="K185" s="298"/>
      <c r="L185" s="298"/>
      <c r="M185" s="298"/>
      <c r="N185" s="298"/>
    </row>
    <row r="186" spans="3:14" s="311" customFormat="1">
      <c r="C186" s="298"/>
      <c r="D186" s="115" t="s">
        <v>723</v>
      </c>
      <c r="E186" s="115" t="s">
        <v>682</v>
      </c>
      <c r="F186" s="115" t="s">
        <v>912</v>
      </c>
      <c r="G186" s="116">
        <v>8805327</v>
      </c>
      <c r="H186" s="317" t="s">
        <v>53</v>
      </c>
      <c r="I186" s="298"/>
      <c r="J186" s="298"/>
      <c r="K186" s="298"/>
      <c r="L186" s="298"/>
      <c r="M186" s="298"/>
      <c r="N186" s="298"/>
    </row>
    <row r="187" spans="3:14" s="311" customFormat="1">
      <c r="C187" s="298"/>
      <c r="D187" s="115" t="s">
        <v>725</v>
      </c>
      <c r="E187" s="115" t="s">
        <v>680</v>
      </c>
      <c r="F187" s="115" t="s">
        <v>912</v>
      </c>
      <c r="G187" s="116">
        <v>925414</v>
      </c>
      <c r="H187" s="317" t="s">
        <v>53</v>
      </c>
      <c r="I187" s="298"/>
      <c r="J187" s="298"/>
      <c r="K187" s="298"/>
      <c r="L187" s="298"/>
      <c r="M187" s="298"/>
      <c r="N187" s="298"/>
    </row>
    <row r="188" spans="3:14" s="311" customFormat="1">
      <c r="C188" s="298"/>
      <c r="D188" s="115" t="s">
        <v>725</v>
      </c>
      <c r="E188" s="115" t="s">
        <v>682</v>
      </c>
      <c r="F188" s="115" t="s">
        <v>912</v>
      </c>
      <c r="G188" s="116">
        <v>16581449</v>
      </c>
      <c r="H188" s="317" t="s">
        <v>53</v>
      </c>
      <c r="I188" s="298"/>
      <c r="J188" s="298"/>
      <c r="K188" s="298"/>
      <c r="L188" s="298"/>
      <c r="M188" s="298"/>
      <c r="N188" s="298"/>
    </row>
    <row r="189" spans="3:14" s="311" customFormat="1">
      <c r="C189" s="298"/>
      <c r="D189" s="115" t="s">
        <v>726</v>
      </c>
      <c r="E189" s="115" t="s">
        <v>682</v>
      </c>
      <c r="F189" s="115" t="s">
        <v>912</v>
      </c>
      <c r="G189" s="116">
        <v>8521728</v>
      </c>
      <c r="H189" s="317" t="s">
        <v>53</v>
      </c>
      <c r="I189" s="298"/>
      <c r="J189" s="298"/>
      <c r="K189" s="298"/>
      <c r="L189" s="298"/>
      <c r="M189" s="298"/>
      <c r="N189" s="298"/>
    </row>
    <row r="190" spans="3:14" s="311" customFormat="1">
      <c r="C190" s="298"/>
      <c r="D190" s="115" t="s">
        <v>729</v>
      </c>
      <c r="E190" s="115" t="s">
        <v>682</v>
      </c>
      <c r="F190" s="115" t="s">
        <v>912</v>
      </c>
      <c r="G190" s="116">
        <v>506060</v>
      </c>
      <c r="H190" s="317" t="s">
        <v>53</v>
      </c>
      <c r="I190" s="298"/>
      <c r="J190" s="298"/>
      <c r="K190" s="298"/>
      <c r="L190" s="298"/>
      <c r="M190" s="298"/>
      <c r="N190" s="298"/>
    </row>
    <row r="191" spans="3:14" s="311" customFormat="1">
      <c r="C191" s="298"/>
      <c r="D191" s="115" t="s">
        <v>741</v>
      </c>
      <c r="E191" s="115" t="s">
        <v>682</v>
      </c>
      <c r="F191" s="115" t="s">
        <v>912</v>
      </c>
      <c r="G191" s="116">
        <v>68287</v>
      </c>
      <c r="H191" s="317" t="s">
        <v>53</v>
      </c>
      <c r="I191" s="298"/>
      <c r="J191" s="298"/>
      <c r="K191" s="298"/>
      <c r="L191" s="298"/>
      <c r="M191" s="298"/>
      <c r="N191" s="298"/>
    </row>
    <row r="192" spans="3:14" s="311" customFormat="1">
      <c r="C192" s="298"/>
      <c r="D192" s="115" t="s">
        <v>748</v>
      </c>
      <c r="E192" s="115" t="s">
        <v>682</v>
      </c>
      <c r="F192" s="115" t="s">
        <v>912</v>
      </c>
      <c r="G192" s="116">
        <v>13651102</v>
      </c>
      <c r="H192" s="317" t="s">
        <v>53</v>
      </c>
      <c r="I192" s="298"/>
      <c r="J192" s="298"/>
      <c r="K192" s="298"/>
      <c r="L192" s="298"/>
      <c r="M192" s="298"/>
      <c r="N192" s="298"/>
    </row>
    <row r="193" spans="3:14" s="311" customFormat="1">
      <c r="C193" s="298"/>
      <c r="D193" s="115" t="s">
        <v>758</v>
      </c>
      <c r="E193" s="115" t="s">
        <v>682</v>
      </c>
      <c r="F193" s="115" t="s">
        <v>912</v>
      </c>
      <c r="G193" s="116">
        <v>6936958</v>
      </c>
      <c r="H193" s="317" t="s">
        <v>53</v>
      </c>
      <c r="I193" s="298"/>
      <c r="J193" s="298"/>
      <c r="K193" s="298"/>
      <c r="L193" s="298"/>
      <c r="M193" s="298"/>
      <c r="N193" s="298"/>
    </row>
    <row r="194" spans="3:14" s="311" customFormat="1">
      <c r="C194" s="298"/>
      <c r="D194" s="115" t="s">
        <v>760</v>
      </c>
      <c r="E194" s="115" t="s">
        <v>682</v>
      </c>
      <c r="F194" s="115" t="s">
        <v>912</v>
      </c>
      <c r="G194" s="116">
        <v>789185619</v>
      </c>
      <c r="H194" s="317" t="s">
        <v>53</v>
      </c>
      <c r="I194" s="298"/>
      <c r="J194" s="298"/>
      <c r="K194" s="298"/>
      <c r="L194" s="298"/>
      <c r="M194" s="298"/>
      <c r="N194" s="298"/>
    </row>
    <row r="195" spans="3:14" s="311" customFormat="1">
      <c r="C195" s="298"/>
      <c r="D195" s="115" t="s">
        <v>761</v>
      </c>
      <c r="E195" s="115" t="s">
        <v>682</v>
      </c>
      <c r="F195" s="115" t="s">
        <v>912</v>
      </c>
      <c r="G195" s="116">
        <v>749753890</v>
      </c>
      <c r="H195" s="317" t="s">
        <v>53</v>
      </c>
      <c r="I195" s="298"/>
      <c r="J195" s="298"/>
      <c r="K195" s="298"/>
      <c r="L195" s="298"/>
      <c r="M195" s="298"/>
      <c r="N195" s="298"/>
    </row>
    <row r="196" spans="3:14" s="311" customFormat="1">
      <c r="C196" s="298"/>
      <c r="D196" s="115" t="s">
        <v>762</v>
      </c>
      <c r="E196" s="115" t="s">
        <v>682</v>
      </c>
      <c r="F196" s="115" t="s">
        <v>912</v>
      </c>
      <c r="G196" s="116">
        <v>98799972</v>
      </c>
      <c r="H196" s="317" t="s">
        <v>53</v>
      </c>
      <c r="I196" s="298"/>
      <c r="J196" s="298"/>
      <c r="K196" s="298"/>
      <c r="L196" s="298"/>
      <c r="M196" s="298"/>
      <c r="N196" s="298"/>
    </row>
    <row r="197" spans="3:14" s="311" customFormat="1">
      <c r="C197" s="298"/>
      <c r="D197" s="115" t="s">
        <v>763</v>
      </c>
      <c r="E197" s="115" t="s">
        <v>682</v>
      </c>
      <c r="F197" s="115" t="s">
        <v>912</v>
      </c>
      <c r="G197" s="116">
        <v>50936429</v>
      </c>
      <c r="H197" s="317" t="s">
        <v>53</v>
      </c>
      <c r="I197" s="298"/>
      <c r="J197" s="298"/>
      <c r="K197" s="298"/>
      <c r="L197" s="298"/>
      <c r="M197" s="298"/>
      <c r="N197" s="298"/>
    </row>
    <row r="198" spans="3:14" s="311" customFormat="1">
      <c r="C198" s="298"/>
      <c r="D198" s="115" t="s">
        <v>764</v>
      </c>
      <c r="E198" s="115" t="s">
        <v>682</v>
      </c>
      <c r="F198" s="115" t="s">
        <v>912</v>
      </c>
      <c r="G198" s="116">
        <v>78510857</v>
      </c>
      <c r="H198" s="317" t="s">
        <v>53</v>
      </c>
      <c r="I198" s="298"/>
      <c r="J198" s="298"/>
      <c r="K198" s="298"/>
      <c r="L198" s="298"/>
      <c r="M198" s="298"/>
      <c r="N198" s="298"/>
    </row>
    <row r="199" spans="3:14" s="311" customFormat="1">
      <c r="C199" s="298"/>
      <c r="D199" s="115" t="s">
        <v>765</v>
      </c>
      <c r="E199" s="115" t="s">
        <v>677</v>
      </c>
      <c r="F199" s="115" t="s">
        <v>911</v>
      </c>
      <c r="G199" s="116">
        <v>8674607</v>
      </c>
      <c r="H199" s="317" t="s">
        <v>53</v>
      </c>
      <c r="I199" s="298"/>
      <c r="J199" s="298"/>
      <c r="K199" s="298"/>
      <c r="L199" s="298"/>
      <c r="M199" s="298"/>
      <c r="N199" s="298"/>
    </row>
    <row r="200" spans="3:14" s="311" customFormat="1">
      <c r="C200" s="298"/>
      <c r="D200" s="115" t="s">
        <v>769</v>
      </c>
      <c r="E200" s="115" t="s">
        <v>677</v>
      </c>
      <c r="F200" s="115" t="s">
        <v>911</v>
      </c>
      <c r="G200" s="116">
        <v>5359785</v>
      </c>
      <c r="H200" s="317" t="s">
        <v>53</v>
      </c>
      <c r="I200" s="298"/>
      <c r="J200" s="298"/>
      <c r="K200" s="298"/>
      <c r="L200" s="298"/>
      <c r="M200" s="298"/>
      <c r="N200" s="298"/>
    </row>
    <row r="201" spans="3:14" s="311" customFormat="1">
      <c r="C201" s="298"/>
      <c r="D201" s="115" t="s">
        <v>769</v>
      </c>
      <c r="E201" s="115" t="s">
        <v>677</v>
      </c>
      <c r="F201" s="115" t="s">
        <v>912</v>
      </c>
      <c r="G201" s="116">
        <v>1541891</v>
      </c>
      <c r="H201" s="317" t="s">
        <v>53</v>
      </c>
      <c r="I201" s="298"/>
      <c r="J201" s="298"/>
      <c r="K201" s="298"/>
      <c r="L201" s="298"/>
      <c r="M201" s="298"/>
      <c r="N201" s="298"/>
    </row>
    <row r="202" spans="3:14" s="311" customFormat="1">
      <c r="C202" s="298"/>
      <c r="D202" s="115" t="s">
        <v>774</v>
      </c>
      <c r="E202" s="115" t="s">
        <v>677</v>
      </c>
      <c r="F202" s="115" t="s">
        <v>911</v>
      </c>
      <c r="G202" s="116">
        <v>652000008</v>
      </c>
      <c r="H202" s="317" t="s">
        <v>53</v>
      </c>
      <c r="I202" s="298"/>
      <c r="J202" s="298"/>
      <c r="K202" s="298"/>
      <c r="L202" s="298"/>
      <c r="M202" s="298"/>
      <c r="N202" s="298"/>
    </row>
    <row r="203" spans="3:14" s="311" customFormat="1">
      <c r="C203" s="298"/>
      <c r="D203" s="115" t="s">
        <v>774</v>
      </c>
      <c r="E203" s="115" t="s">
        <v>677</v>
      </c>
      <c r="F203" s="115" t="s">
        <v>912</v>
      </c>
      <c r="G203" s="116">
        <v>5128907061</v>
      </c>
      <c r="H203" s="317" t="s">
        <v>53</v>
      </c>
      <c r="I203" s="298"/>
      <c r="J203" s="298"/>
      <c r="K203" s="298"/>
      <c r="L203" s="298"/>
      <c r="M203" s="298"/>
      <c r="N203" s="298"/>
    </row>
    <row r="204" spans="3:14" s="311" customFormat="1" ht="15" thickBot="1">
      <c r="C204" s="298"/>
      <c r="D204" s="120" t="s">
        <v>916</v>
      </c>
      <c r="E204" s="120"/>
      <c r="F204" s="120"/>
      <c r="G204" s="121">
        <f>SUM(G176:G203)</f>
        <v>8304596281</v>
      </c>
      <c r="H204" s="120" t="s">
        <v>53</v>
      </c>
      <c r="I204" s="298"/>
      <c r="J204" s="298"/>
      <c r="K204" s="298"/>
      <c r="L204" s="298"/>
      <c r="M204" s="298"/>
      <c r="N204" s="298"/>
    </row>
    <row r="205" spans="3:14" ht="15" thickTop="1"/>
  </sheetData>
  <protectedRanges>
    <protectedRange algorithmName="SHA-512" hashValue="19r0bVvPR7yZA0UiYij7Tv1CBk3noIABvFePbLhCJ4nk3L6A+Fy+RdPPS3STf+a52x4pG2PQK4FAkXK9epnlIA==" saltValue="gQC4yrLvnbJqxYZ0KSEoZA==" spinCount="100000" sqref="C164:D164 B163:D163 H163 F164:H164 B15:B162" name="Government revenues_1"/>
    <protectedRange algorithmName="SHA-512" hashValue="19r0bVvPR7yZA0UiYij7Tv1CBk3noIABvFePbLhCJ4nk3L6A+Fy+RdPPS3STf+a52x4pG2PQK4FAkXK9epnlIA==" saltValue="gQC4yrLvnbJqxYZ0KSEoZA==" spinCount="100000" sqref="H15:H162 C15:D162" name="Government revenues_1_7"/>
    <protectedRange algorithmName="SHA-512" hashValue="19r0bVvPR7yZA0UiYij7Tv1CBk3noIABvFePbLhCJ4nk3L6A+Fy+RdPPS3STf+a52x4pG2PQK4FAkXK9epnlIA==" saltValue="gQC4yrLvnbJqxYZ0KSEoZA==" spinCount="100000" sqref="I15:I162" name="Government revenues_2_7"/>
    <protectedRange algorithmName="SHA-512" hashValue="19r0bVvPR7yZA0UiYij7Tv1CBk3noIABvFePbLhCJ4nk3L6A+Fy+RdPPS3STf+a52x4pG2PQK4FAkXK9epnlIA==" saltValue="gQC4yrLvnbJqxYZ0KSEoZA==" spinCount="100000" sqref="C165:D167 F165:G166 F167:G167" name="Government revenues_1_8"/>
    <protectedRange algorithmName="SHA-512" hashValue="19r0bVvPR7yZA0UiYij7Tv1CBk3noIABvFePbLhCJ4nk3L6A+Fy+RdPPS3STf+a52x4pG2PQK4FAkXK9epnlIA==" saltValue="gQC4yrLvnbJqxYZ0KSEoZA==" spinCount="100000" sqref="H176:H203" name="Government revenues_6"/>
    <protectedRange algorithmName="SHA-512" hashValue="19r0bVvPR7yZA0UiYij7Tv1CBk3noIABvFePbLhCJ4nk3L6A+Fy+RdPPS3STf+a52x4pG2PQK4FAkXK9epnlIA==" saltValue="gQC4yrLvnbJqxYZ0KSEoZA==" spinCount="100000" sqref="H165:H166" name="Government revenues_1_1"/>
    <protectedRange algorithmName="SHA-512" hashValue="19r0bVvPR7yZA0UiYij7Tv1CBk3noIABvFePbLhCJ4nk3L6A+Fy+RdPPS3STf+a52x4pG2PQK4FAkXK9epnlIA==" saltValue="gQC4yrLvnbJqxYZ0KSEoZA==" spinCount="100000" sqref="I165:I167" name="Government revenues_2"/>
  </protectedRanges>
  <mergeCells count="15">
    <mergeCell ref="C169:N169"/>
    <mergeCell ref="C170:N170"/>
    <mergeCell ref="C171:N171"/>
    <mergeCell ref="C172:N172"/>
    <mergeCell ref="B13:N13"/>
    <mergeCell ref="C2:N2"/>
    <mergeCell ref="C3:N3"/>
    <mergeCell ref="C4:N4"/>
    <mergeCell ref="C5:N5"/>
    <mergeCell ref="C6:N6"/>
    <mergeCell ref="C7:N7"/>
    <mergeCell ref="C8:N8"/>
    <mergeCell ref="C9:N9"/>
    <mergeCell ref="C10:N10"/>
    <mergeCell ref="C11:N11"/>
  </mergeCells>
  <dataValidations count="12">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162" xr:uid="{00000000-0002-0000-0E00-000000000000}">
      <formula1>Revenue_stream_list</formula1>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162" xr:uid="{00000000-0002-0000-0E00-000001000000}">
      <formula1>0.1</formula1>
      <formula2>0.2</formula2>
    </dataValidation>
    <dataValidation type="decimal" operator="notBetween" allowBlank="1" showInputMessage="1" showErrorMessage="1" errorTitle="Number" error="Please only input numbers in this cell" promptTitle="In-kind volume" prompt="Please input the in-kind volume for the revenue stream if applicable." sqref="L15:L162" xr:uid="{00000000-0002-0000-0E00-000002000000}">
      <formula1>0.1</formula1>
      <formula2>0.2</formula2>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15:M162" xr:uid="{00000000-0002-0000-0E00-000003000000}">
      <formula1>"&lt;Select unit&gt;,Sm3,Sm3 o.e.,Barrels,Tonnes,oz,carats,Scf"</formula1>
    </dataValidation>
    <dataValidation type="list" showInputMessage="1" showErrorMessage="1" sqref="C15:C162" xr:uid="{00000000-0002-0000-0E00-000004000000}">
      <formula1>Companies_list</formula1>
    </dataValidation>
    <dataValidation type="list" showInputMessage="1" showErrorMessage="1" sqref="H15:H162" xr:uid="{00000000-0002-0000-0E00-000005000000}">
      <formula1>Projectname</formula1>
    </dataValidation>
    <dataValidation type="list" allowBlank="1" showInputMessage="1" showErrorMessage="1" sqref="K15:K162 F15:G162" xr:uid="{00000000-0002-0000-0E00-000006000000}">
      <formula1>Simple_options_list</formula1>
    </dataValidation>
    <dataValidation type="list" allowBlank="1" showInputMessage="1" showErrorMessage="1" sqref="D15:D162" xr:uid="{00000000-0002-0000-0E00-000007000000}">
      <formula1>Government_entities_list</formula1>
    </dataValidation>
    <dataValidation type="textLength" allowBlank="1" showInputMessage="1" showErrorMessage="1" sqref="B165:G168 K165:O168 O169:O204 A165:A204 H168:J168 J165:J166 H166:I166" xr:uid="{00000000-0002-0000-0E00-000008000000}">
      <formula1>9999999</formula1>
      <formula2>99999999</formula2>
    </dataValidation>
    <dataValidation type="list" allowBlank="1" showInputMessage="1" showErrorMessage="1" sqref="I15:I162 H176:H204" xr:uid="{00000000-0002-0000-0E00-000009000000}">
      <formula1>Currency_code_list</formula1>
    </dataValidation>
    <dataValidation type="whole" allowBlank="1" showInputMessage="1" showErrorMessage="1" sqref="H165:I165 H167:I167" xr:uid="{00000000-0002-0000-0E00-00000A000000}">
      <formula1>1</formula1>
      <formula2>2</formula2>
    </dataValidation>
    <dataValidation type="textLength" allowBlank="1" showInputMessage="1" showErrorMessage="1" errorTitle="Please do not edit these cells" error="Please do not edit these cells" sqref="C169:N170" xr:uid="{00000000-0002-0000-0E00-00000B000000}">
      <formula1>10000</formula1>
      <formula2>50000</formula2>
    </dataValidation>
  </dataValidations>
  <hyperlinks>
    <hyperlink ref="B13" r:id="rId1" location="r4-1" display="EITI Requirement 4.1" xr:uid="{00000000-0004-0000-0E00-000000000000}"/>
  </hyperlinks>
  <pageMargins left="0.7" right="0.7" top="0.75" bottom="0.75" header="0.3" footer="0.3"/>
  <pageSetup paperSize="9" orientation="portrait" r:id="rId2"/>
  <ignoredErrors>
    <ignoredError sqref="C15 C16:C43 C44:C94 E15:E50 E51:E162 C95:C162 H15:H53 H75:H162 H54:H74" listDataValidation="1"/>
  </ignoredErrors>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S29"/>
  <sheetViews>
    <sheetView topLeftCell="F1" zoomScaleNormal="100" workbookViewId="0">
      <selection activeCell="L1" sqref="L1:N1048576"/>
    </sheetView>
  </sheetViews>
  <sheetFormatPr defaultColWidth="10.5" defaultRowHeight="15.95"/>
  <cols>
    <col min="1" max="1" width="14.875" style="225" customWidth="1"/>
    <col min="2" max="2" width="50.5" style="225" customWidth="1"/>
    <col min="3" max="3" width="2.5" style="225" customWidth="1"/>
    <col min="4" max="4" width="24" style="225" customWidth="1"/>
    <col min="5" max="5" width="2.5" style="225" customWidth="1"/>
    <col min="6" max="6" width="24" style="225" customWidth="1"/>
    <col min="7" max="7" width="2.5" style="225" customWidth="1"/>
    <col min="8" max="8" width="24" style="225" customWidth="1"/>
    <col min="9" max="9" width="2.5" style="225" customWidth="1"/>
    <col min="10" max="10" width="39.5" style="225" customWidth="1"/>
    <col min="11" max="11" width="2.5" style="225" customWidth="1"/>
    <col min="12" max="12" width="39.5" style="368" customWidth="1"/>
    <col min="13" max="13" width="3" style="225" customWidth="1"/>
    <col min="14" max="14" width="39.5" style="368"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937</v>
      </c>
    </row>
    <row r="3" spans="1:19" s="43" customFormat="1" ht="255">
      <c r="A3" s="352" t="s">
        <v>938</v>
      </c>
      <c r="B3" s="60" t="s">
        <v>939</v>
      </c>
      <c r="D3" s="371" t="s">
        <v>111</v>
      </c>
      <c r="F3" s="61"/>
      <c r="H3" s="61"/>
      <c r="J3" s="52"/>
      <c r="L3" s="362" t="s">
        <v>940</v>
      </c>
      <c r="N3" s="362"/>
      <c r="P3" s="42"/>
      <c r="R3" s="42"/>
    </row>
    <row r="4" spans="1:19" s="41" customFormat="1" ht="18">
      <c r="A4" s="59"/>
      <c r="B4" s="50"/>
      <c r="D4" s="50"/>
      <c r="F4" s="50"/>
      <c r="H4" s="50"/>
      <c r="J4" s="51"/>
      <c r="L4" s="369"/>
      <c r="N4" s="399"/>
    </row>
    <row r="5" spans="1:19" s="56" customFormat="1" ht="75.95">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369"/>
      <c r="N6" s="369"/>
      <c r="P6" s="51"/>
      <c r="R6" s="51"/>
    </row>
    <row r="7" spans="1:19" s="43" customFormat="1" ht="314.10000000000002">
      <c r="A7" s="352" t="s">
        <v>200</v>
      </c>
      <c r="B7" s="60" t="s">
        <v>941</v>
      </c>
      <c r="D7" s="10" t="s">
        <v>942</v>
      </c>
      <c r="F7" s="61"/>
      <c r="H7" s="299" t="s">
        <v>943</v>
      </c>
      <c r="J7" s="301" t="s">
        <v>944</v>
      </c>
      <c r="K7" s="41"/>
      <c r="L7" s="362" t="s">
        <v>945</v>
      </c>
      <c r="M7" s="41"/>
      <c r="N7" s="362" t="s">
        <v>946</v>
      </c>
      <c r="O7" s="41"/>
      <c r="P7" s="42"/>
      <c r="R7" s="42"/>
    </row>
    <row r="8" spans="1:19" s="41" customFormat="1" ht="18">
      <c r="A8" s="59"/>
      <c r="B8" s="50"/>
      <c r="D8" s="50"/>
      <c r="F8" s="50"/>
      <c r="H8" s="50"/>
      <c r="J8" s="51"/>
      <c r="L8" s="369"/>
      <c r="N8" s="369"/>
      <c r="P8" s="51"/>
      <c r="R8" s="51"/>
    </row>
    <row r="9" spans="1:19" s="41" customFormat="1" ht="45">
      <c r="A9" s="59"/>
      <c r="B9" s="57" t="s">
        <v>947</v>
      </c>
      <c r="D9" s="10" t="s">
        <v>111</v>
      </c>
      <c r="F9" s="10" t="str">
        <f>IF(D9=[2]Lists!$K$4,"&lt; Input URL to data source &gt;",IF(D9=[2]Lists!$K$5,"&lt; Reference section in EITI Report or URL &gt;",IF(D9=[2]Lists!$K$6,"&lt; Reference evidence of non-applicability &gt;","")))</f>
        <v>&lt; Reference evidence of non-applicability &gt;</v>
      </c>
      <c r="H9" s="10" t="str">
        <f>IF(F9=[2]Lists!$K$4,"&lt; Input URL to data source &gt;",IF(F9=[2]Lists!$K$5,"&lt; Reference section in EITI Report or URL &gt;",IF(F9=[2]Lists!$K$6,"&lt; Reference evidence of non-applicability &gt;","")))</f>
        <v/>
      </c>
      <c r="J9" s="513"/>
      <c r="L9" s="362"/>
      <c r="N9" s="362"/>
      <c r="P9" s="42"/>
      <c r="R9" s="42"/>
    </row>
    <row r="10" spans="1:19" s="9" customFormat="1" ht="30">
      <c r="A10" s="14"/>
      <c r="B10" s="57" t="s">
        <v>948</v>
      </c>
      <c r="D10" s="10" t="s">
        <v>111</v>
      </c>
      <c r="F10" s="10" t="str">
        <f>IF(D10=[2]Lists!$K$4,"&lt; Input URL to data source &gt;",IF(D10=[2]Lists!$K$5,"&lt; Reference section in EITI Report or URL &gt;",IF(D10=[2]Lists!$K$6,"&lt; Reference evidence of non-applicability &gt;","")))</f>
        <v>&lt; Reference evidence of non-applicability &gt;</v>
      </c>
      <c r="G10" s="41"/>
      <c r="H10" s="10" t="str">
        <f>IF(F10=[2]Lists!$K$4,"&lt; Input URL to data source &gt;",IF(F10=[2]Lists!$K$5,"&lt; Reference section in EITI Report or URL &gt;",IF(F10=[2]Lists!$K$6,"&lt; Reference evidence of non-applicability &gt;","")))</f>
        <v/>
      </c>
      <c r="I10" s="41"/>
      <c r="J10" s="514"/>
      <c r="K10" s="41"/>
      <c r="L10" s="362"/>
      <c r="M10" s="41"/>
      <c r="N10" s="362"/>
      <c r="O10" s="41"/>
      <c r="P10" s="42"/>
      <c r="Q10" s="41"/>
      <c r="R10" s="42"/>
      <c r="S10" s="41"/>
    </row>
    <row r="11" spans="1:19" s="9" customFormat="1" ht="15">
      <c r="A11" s="14"/>
      <c r="B11" s="58" t="s">
        <v>949</v>
      </c>
      <c r="D11" s="30"/>
      <c r="F11" s="30"/>
      <c r="G11" s="43"/>
      <c r="H11" s="30"/>
      <c r="I11" s="43"/>
      <c r="J11" s="514"/>
      <c r="K11" s="43"/>
      <c r="L11" s="362"/>
      <c r="M11" s="43"/>
      <c r="N11" s="362"/>
      <c r="O11" s="43"/>
      <c r="P11" s="42"/>
      <c r="Q11" s="43"/>
      <c r="R11" s="42"/>
      <c r="S11" s="43"/>
    </row>
    <row r="12" spans="1:19" s="9" customFormat="1" ht="18">
      <c r="A12" s="14"/>
      <c r="B12" s="24" t="s">
        <v>511</v>
      </c>
      <c r="D12" s="10" t="s">
        <v>111</v>
      </c>
      <c r="F12" s="10" t="s">
        <v>512</v>
      </c>
      <c r="G12" s="41"/>
      <c r="H12" s="10" t="s">
        <v>512</v>
      </c>
      <c r="I12" s="41"/>
      <c r="J12" s="514"/>
      <c r="K12" s="41"/>
      <c r="L12" s="362"/>
      <c r="M12" s="41"/>
      <c r="N12" s="362"/>
      <c r="O12" s="41"/>
      <c r="P12" s="42"/>
      <c r="Q12" s="41"/>
      <c r="R12" s="42"/>
      <c r="S12" s="41"/>
    </row>
    <row r="13" spans="1:19" s="9" customFormat="1" ht="15">
      <c r="A13" s="14"/>
      <c r="B13" s="24" t="s">
        <v>515</v>
      </c>
      <c r="D13" s="10" t="s">
        <v>111</v>
      </c>
      <c r="F13" s="10" t="s">
        <v>516</v>
      </c>
      <c r="G13" s="43"/>
      <c r="H13" s="10" t="s">
        <v>516</v>
      </c>
      <c r="I13" s="43"/>
      <c r="J13" s="514"/>
      <c r="K13" s="43"/>
      <c r="L13" s="362"/>
      <c r="M13" s="43"/>
      <c r="N13" s="362"/>
      <c r="O13" s="43"/>
      <c r="P13" s="42"/>
      <c r="Q13" s="43"/>
      <c r="R13" s="42"/>
      <c r="S13" s="43"/>
    </row>
    <row r="14" spans="1:19" s="9" customFormat="1" ht="18">
      <c r="A14" s="14"/>
      <c r="B14" s="24" t="s">
        <v>950</v>
      </c>
      <c r="D14" s="10" t="s">
        <v>111</v>
      </c>
      <c r="F14" s="10" t="s">
        <v>528</v>
      </c>
      <c r="G14" s="41"/>
      <c r="H14" s="10" t="s">
        <v>528</v>
      </c>
      <c r="I14" s="41"/>
      <c r="J14" s="514"/>
      <c r="K14" s="41"/>
      <c r="L14" s="362"/>
      <c r="M14" s="41"/>
      <c r="N14" s="362"/>
      <c r="O14" s="41"/>
      <c r="P14" s="42"/>
      <c r="Q14" s="41"/>
      <c r="R14" s="42"/>
      <c r="S14" s="41"/>
    </row>
    <row r="15" spans="1:19" s="9" customFormat="1">
      <c r="A15" s="14"/>
      <c r="B15" s="58" t="s">
        <v>951</v>
      </c>
      <c r="D15" s="30"/>
      <c r="F15" s="30"/>
      <c r="G15" s="228"/>
      <c r="H15" s="30"/>
      <c r="I15" s="228"/>
      <c r="J15" s="514"/>
      <c r="K15" s="228"/>
      <c r="L15" s="362"/>
      <c r="M15" s="228"/>
      <c r="N15" s="362"/>
      <c r="O15" s="228"/>
      <c r="P15" s="42"/>
      <c r="Q15" s="228"/>
      <c r="R15" s="42"/>
      <c r="S15" s="228"/>
    </row>
    <row r="16" spans="1:19" s="9" customFormat="1">
      <c r="A16" s="14"/>
      <c r="B16" s="24" t="s">
        <v>511</v>
      </c>
      <c r="D16" s="10" t="s">
        <v>111</v>
      </c>
      <c r="F16" s="10" t="s">
        <v>512</v>
      </c>
      <c r="G16" s="228"/>
      <c r="H16" s="10" t="s">
        <v>512</v>
      </c>
      <c r="I16" s="228"/>
      <c r="J16" s="514"/>
      <c r="K16" s="228"/>
      <c r="L16" s="362"/>
      <c r="M16" s="228"/>
      <c r="N16" s="362"/>
      <c r="O16" s="228"/>
      <c r="P16" s="42"/>
      <c r="Q16" s="228"/>
      <c r="R16" s="42"/>
      <c r="S16" s="228"/>
    </row>
    <row r="17" spans="1:19" s="9" customFormat="1">
      <c r="A17" s="14"/>
      <c r="B17" s="25" t="str">
        <f>LEFT(B16,SEARCH(",",B16))&amp;" value"</f>
        <v>Crude oil (2709), value</v>
      </c>
      <c r="D17" s="10" t="s">
        <v>111</v>
      </c>
      <c r="F17" s="10" t="s">
        <v>514</v>
      </c>
      <c r="G17" s="228"/>
      <c r="H17" s="10" t="s">
        <v>514</v>
      </c>
      <c r="I17" s="228"/>
      <c r="J17" s="514"/>
      <c r="K17" s="228"/>
      <c r="L17" s="362"/>
      <c r="M17" s="228"/>
      <c r="N17" s="362"/>
      <c r="O17" s="228"/>
      <c r="P17" s="42"/>
      <c r="Q17" s="228"/>
      <c r="R17" s="42"/>
      <c r="S17" s="228"/>
    </row>
    <row r="18" spans="1:19" s="9" customFormat="1">
      <c r="A18" s="14"/>
      <c r="B18" s="24" t="s">
        <v>515</v>
      </c>
      <c r="D18" s="10" t="s">
        <v>111</v>
      </c>
      <c r="F18" s="10" t="s">
        <v>516</v>
      </c>
      <c r="G18" s="228"/>
      <c r="H18" s="10" t="s">
        <v>516</v>
      </c>
      <c r="I18" s="228"/>
      <c r="J18" s="514"/>
      <c r="K18" s="228"/>
      <c r="L18" s="362"/>
      <c r="M18" s="228"/>
      <c r="N18" s="362"/>
      <c r="O18" s="228"/>
      <c r="P18" s="42"/>
      <c r="Q18" s="228"/>
      <c r="R18" s="42"/>
      <c r="S18" s="228"/>
    </row>
    <row r="19" spans="1:19" s="9" customFormat="1">
      <c r="A19" s="14"/>
      <c r="B19" s="25" t="str">
        <f>LEFT(B18,SEARCH(",",B18))&amp;" value"</f>
        <v>Natural gas (2711), value</v>
      </c>
      <c r="D19" s="10" t="s">
        <v>111</v>
      </c>
      <c r="F19" s="10" t="s">
        <v>514</v>
      </c>
      <c r="G19" s="228"/>
      <c r="H19" s="10" t="s">
        <v>514</v>
      </c>
      <c r="I19" s="228"/>
      <c r="J19" s="514"/>
      <c r="K19" s="228"/>
      <c r="L19" s="362"/>
      <c r="M19" s="228"/>
      <c r="N19" s="362"/>
      <c r="O19" s="228"/>
      <c r="P19" s="42"/>
      <c r="Q19" s="228"/>
      <c r="R19" s="42"/>
      <c r="S19" s="228"/>
    </row>
    <row r="20" spans="1:19" s="9" customFormat="1">
      <c r="A20" s="14"/>
      <c r="B20" s="24" t="s">
        <v>950</v>
      </c>
      <c r="D20" s="10" t="s">
        <v>111</v>
      </c>
      <c r="F20" s="10" t="s">
        <v>528</v>
      </c>
      <c r="G20" s="228"/>
      <c r="H20" s="10" t="s">
        <v>528</v>
      </c>
      <c r="I20" s="228"/>
      <c r="J20" s="514"/>
      <c r="K20" s="228"/>
      <c r="L20" s="362"/>
      <c r="M20" s="228"/>
      <c r="N20" s="362"/>
      <c r="O20" s="228"/>
      <c r="P20" s="42"/>
      <c r="Q20" s="228"/>
      <c r="R20" s="42"/>
      <c r="S20" s="228"/>
    </row>
    <row r="21" spans="1:19" s="9" customFormat="1">
      <c r="A21" s="14"/>
      <c r="B21" s="25" t="str">
        <f>LEFT(B20,SEARCH(",",B20))&amp;" value"</f>
        <v>Add commodities here, value</v>
      </c>
      <c r="D21" s="10" t="s">
        <v>111</v>
      </c>
      <c r="F21" s="10" t="s">
        <v>514</v>
      </c>
      <c r="G21" s="228"/>
      <c r="H21" s="10" t="s">
        <v>514</v>
      </c>
      <c r="I21" s="228"/>
      <c r="J21" s="514"/>
      <c r="K21" s="228"/>
      <c r="L21" s="362"/>
      <c r="M21" s="228"/>
      <c r="N21" s="362"/>
      <c r="O21" s="228"/>
      <c r="P21" s="42"/>
      <c r="Q21" s="228"/>
      <c r="R21" s="42"/>
      <c r="S21" s="228"/>
    </row>
    <row r="22" spans="1:19" s="9" customFormat="1" ht="45">
      <c r="A22" s="14"/>
      <c r="B22" s="58" t="s">
        <v>952</v>
      </c>
      <c r="D22" s="10" t="s">
        <v>111</v>
      </c>
      <c r="E22" s="41"/>
      <c r="F22" s="10" t="str">
        <f>IF(D22=[2]Lists!$K$4,"&lt; Input URL to data source &gt;",IF(D22=[2]Lists!$K$5,"&lt; Reference section in EITI Report or URL &gt;",IF(D22=[2]Lists!$K$6,"&lt; Reference evidence of non-applicability &gt;","")))</f>
        <v>&lt; Reference evidence of non-applicability &gt;</v>
      </c>
      <c r="G22" s="228"/>
      <c r="H22" s="10" t="str">
        <f>IF(F22=[2]Lists!$K$4,"&lt; Input URL to data source &gt;",IF(F22=[2]Lists!$K$5,"&lt; Reference section in EITI Report or URL &gt;",IF(F22=[2]Lists!$K$6,"&lt; Reference evidence of non-applicability &gt;","")))</f>
        <v/>
      </c>
      <c r="I22" s="228"/>
      <c r="J22" s="514"/>
      <c r="K22" s="228"/>
      <c r="L22" s="362"/>
      <c r="M22" s="228"/>
      <c r="N22" s="362"/>
      <c r="O22" s="228"/>
      <c r="P22" s="42"/>
      <c r="Q22" s="228"/>
      <c r="R22" s="42"/>
      <c r="S22" s="228"/>
    </row>
    <row r="23" spans="1:19" s="9" customFormat="1" ht="45">
      <c r="A23" s="14"/>
      <c r="B23" s="58" t="s">
        <v>953</v>
      </c>
      <c r="D23" s="10" t="s">
        <v>111</v>
      </c>
      <c r="E23" s="41"/>
      <c r="F23" s="10" t="str">
        <f>IF(D23=[2]Lists!$K$4,"&lt; Input URL to data source &gt;",IF(D23=[2]Lists!$K$5,"&lt; Reference section in EITI Report or URL &gt;",IF(D23=[2]Lists!$K$6,"&lt; Reference evidence of non-applicability &gt;","")))</f>
        <v>&lt; Reference evidence of non-applicability &gt;</v>
      </c>
      <c r="G23" s="228"/>
      <c r="H23" s="10" t="str">
        <f>IF(F23=[2]Lists!$K$4,"&lt; Input URL to data source &gt;",IF(F23=[2]Lists!$K$5,"&lt; Reference section in EITI Report or URL &gt;",IF(F23=[2]Lists!$K$6,"&lt; Reference evidence of non-applicability &gt;","")))</f>
        <v/>
      </c>
      <c r="I23" s="228"/>
      <c r="J23" s="514"/>
      <c r="K23" s="228"/>
      <c r="L23" s="362"/>
      <c r="M23" s="228"/>
      <c r="N23" s="362"/>
      <c r="O23" s="228"/>
      <c r="P23" s="42"/>
      <c r="Q23" s="228"/>
      <c r="R23" s="42"/>
      <c r="S23" s="228"/>
    </row>
    <row r="24" spans="1:19" s="9" customFormat="1" ht="45">
      <c r="A24" s="14"/>
      <c r="B24" s="58" t="s">
        <v>954</v>
      </c>
      <c r="D24" s="10" t="s">
        <v>111</v>
      </c>
      <c r="E24" s="41"/>
      <c r="F24" s="10"/>
      <c r="G24" s="228"/>
      <c r="H24" s="10"/>
      <c r="I24" s="228"/>
      <c r="J24" s="514"/>
      <c r="K24" s="228"/>
      <c r="L24" s="362"/>
      <c r="M24" s="228"/>
      <c r="N24" s="362"/>
      <c r="O24" s="228"/>
      <c r="P24" s="42"/>
      <c r="Q24" s="228"/>
      <c r="R24" s="42"/>
      <c r="S24" s="228"/>
    </row>
    <row r="25" spans="1:19" s="9" customFormat="1" ht="105">
      <c r="A25" s="14"/>
      <c r="B25" s="58" t="s">
        <v>955</v>
      </c>
      <c r="D25" s="10" t="s">
        <v>111</v>
      </c>
      <c r="E25" s="41"/>
      <c r="F25" s="10"/>
      <c r="G25" s="228"/>
      <c r="H25" s="10"/>
      <c r="I25" s="228"/>
      <c r="J25" s="514"/>
      <c r="K25" s="228"/>
      <c r="L25" s="362"/>
      <c r="M25" s="228"/>
      <c r="N25" s="362"/>
      <c r="O25" s="228"/>
      <c r="P25" s="42"/>
      <c r="Q25" s="228"/>
      <c r="R25" s="42"/>
      <c r="S25" s="228"/>
    </row>
    <row r="26" spans="1:19" s="9" customFormat="1" ht="75">
      <c r="A26" s="14"/>
      <c r="B26" s="58" t="s">
        <v>956</v>
      </c>
      <c r="D26" s="10" t="s">
        <v>111</v>
      </c>
      <c r="E26" s="41"/>
      <c r="F26" s="10"/>
      <c r="G26" s="228"/>
      <c r="H26" s="10"/>
      <c r="I26" s="228"/>
      <c r="J26" s="514"/>
      <c r="K26" s="228"/>
      <c r="L26" s="362"/>
      <c r="M26" s="228"/>
      <c r="N26" s="362"/>
      <c r="O26" s="228"/>
      <c r="P26" s="42"/>
      <c r="Q26" s="228"/>
      <c r="R26" s="42"/>
      <c r="S26" s="228"/>
    </row>
    <row r="27" spans="1:19" s="9" customFormat="1" ht="75">
      <c r="A27" s="14"/>
      <c r="B27" s="58" t="s">
        <v>957</v>
      </c>
      <c r="D27" s="10" t="s">
        <v>111</v>
      </c>
      <c r="E27" s="41"/>
      <c r="F27" s="10"/>
      <c r="G27" s="228"/>
      <c r="H27" s="10"/>
      <c r="I27" s="228"/>
      <c r="J27" s="514"/>
      <c r="K27" s="228"/>
      <c r="L27" s="362"/>
      <c r="M27" s="228"/>
      <c r="N27" s="362"/>
      <c r="O27" s="228"/>
      <c r="P27" s="42"/>
      <c r="Q27" s="228"/>
      <c r="R27" s="42"/>
      <c r="S27" s="228"/>
    </row>
    <row r="28" spans="1:19" s="9" customFormat="1" ht="30">
      <c r="A28" s="14"/>
      <c r="B28" s="58" t="s">
        <v>958</v>
      </c>
      <c r="D28" s="10" t="s">
        <v>111</v>
      </c>
      <c r="F28" s="10" t="s">
        <v>514</v>
      </c>
      <c r="G28" s="228"/>
      <c r="H28" s="10" t="s">
        <v>514</v>
      </c>
      <c r="I28" s="228"/>
      <c r="J28" s="515"/>
      <c r="K28" s="228"/>
      <c r="L28" s="362"/>
      <c r="M28" s="228"/>
      <c r="N28" s="362"/>
      <c r="O28" s="228"/>
      <c r="P28" s="42"/>
      <c r="Q28" s="228"/>
      <c r="R28" s="42"/>
      <c r="S28" s="228"/>
    </row>
    <row r="29" spans="1:19" s="227" customFormat="1">
      <c r="A29" s="226"/>
      <c r="L29" s="234"/>
      <c r="N29" s="234"/>
    </row>
  </sheetData>
  <mergeCells count="1">
    <mergeCell ref="J9:J28"/>
  </mergeCells>
  <pageMargins left="0.7" right="0.7" top="0.75" bottom="0.75" header="0.3" footer="0.3"/>
  <pageSetup paperSize="8" orientation="landscape" horizontalDpi="1200" verticalDpi="12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S17"/>
  <sheetViews>
    <sheetView topLeftCell="F1" zoomScaleNormal="100" workbookViewId="0">
      <selection activeCell="L1" sqref="L1:N1048576"/>
    </sheetView>
  </sheetViews>
  <sheetFormatPr defaultColWidth="10.5" defaultRowHeight="15.95"/>
  <cols>
    <col min="1" max="1" width="17.375" style="225" customWidth="1"/>
    <col min="2" max="2" width="45.5" style="225" customWidth="1"/>
    <col min="3" max="3" width="3.375" style="225" customWidth="1"/>
    <col min="4" max="4" width="26" style="225" customWidth="1"/>
    <col min="5" max="5" width="3.375" style="225" customWidth="1"/>
    <col min="6" max="6" width="26" style="225" customWidth="1"/>
    <col min="7" max="7" width="3.375" style="225" customWidth="1"/>
    <col min="8" max="8" width="26" style="225" customWidth="1"/>
    <col min="9" max="9" width="3.375" style="225" customWidth="1"/>
    <col min="10" max="10" width="39.5" style="225" customWidth="1"/>
    <col min="11" max="11" width="3" style="225" customWidth="1"/>
    <col min="12" max="12" width="39.5" style="380" customWidth="1"/>
    <col min="13" max="13" width="3" style="225" customWidth="1"/>
    <col min="14" max="14" width="39.5" style="380"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959</v>
      </c>
    </row>
    <row r="3" spans="1:19" s="43" customFormat="1" ht="120">
      <c r="A3" s="352" t="s">
        <v>960</v>
      </c>
      <c r="B3" s="60" t="s">
        <v>961</v>
      </c>
      <c r="D3" s="371" t="s">
        <v>111</v>
      </c>
      <c r="F3" s="61"/>
      <c r="H3" s="61"/>
      <c r="J3" s="52"/>
      <c r="L3" s="388" t="s">
        <v>962</v>
      </c>
      <c r="N3" s="388"/>
      <c r="P3" s="42"/>
      <c r="R3" s="42"/>
    </row>
    <row r="4" spans="1:19" s="41" customFormat="1" ht="18">
      <c r="A4" s="59"/>
      <c r="B4" s="50"/>
      <c r="D4" s="50"/>
      <c r="F4" s="50"/>
      <c r="H4" s="50"/>
      <c r="J4" s="51"/>
      <c r="L4" s="389"/>
      <c r="N4" s="418"/>
    </row>
    <row r="5" spans="1:19" s="56" customFormat="1" ht="75.95">
      <c r="A5" s="54"/>
      <c r="B5" s="55" t="s">
        <v>129</v>
      </c>
      <c r="D5" s="86" t="s">
        <v>130</v>
      </c>
      <c r="E5" s="48"/>
      <c r="F5" s="86" t="s">
        <v>131</v>
      </c>
      <c r="G5" s="48"/>
      <c r="H5" s="86" t="s">
        <v>132</v>
      </c>
      <c r="J5" s="49" t="s">
        <v>133</v>
      </c>
      <c r="K5" s="48"/>
      <c r="L5" s="390" t="s">
        <v>134</v>
      </c>
      <c r="M5" s="48"/>
      <c r="N5" s="390" t="s">
        <v>135</v>
      </c>
      <c r="O5" s="48"/>
      <c r="P5" s="49" t="s">
        <v>136</v>
      </c>
      <c r="Q5" s="48"/>
      <c r="R5" s="49" t="s">
        <v>137</v>
      </c>
      <c r="S5" s="48"/>
    </row>
    <row r="6" spans="1:19" s="41" customFormat="1" ht="18">
      <c r="A6" s="59"/>
      <c r="B6" s="50"/>
      <c r="D6" s="50"/>
      <c r="F6" s="50"/>
      <c r="H6" s="50"/>
      <c r="J6" s="51"/>
      <c r="L6" s="389"/>
      <c r="N6" s="389"/>
      <c r="P6" s="51"/>
      <c r="R6" s="51"/>
    </row>
    <row r="7" spans="1:19" s="43" customFormat="1" ht="120">
      <c r="A7" s="352" t="s">
        <v>200</v>
      </c>
      <c r="B7" s="60" t="s">
        <v>963</v>
      </c>
      <c r="D7" s="10" t="s">
        <v>964</v>
      </c>
      <c r="F7" s="61"/>
      <c r="H7" s="302" t="s">
        <v>965</v>
      </c>
      <c r="J7" s="301" t="s">
        <v>966</v>
      </c>
      <c r="L7" s="388"/>
      <c r="N7" s="388"/>
      <c r="P7" s="42"/>
      <c r="R7" s="42"/>
    </row>
    <row r="8" spans="1:19" s="41" customFormat="1" ht="18">
      <c r="A8" s="59"/>
      <c r="B8" s="50"/>
      <c r="D8" s="50"/>
      <c r="F8" s="50"/>
      <c r="H8" s="50"/>
      <c r="J8" s="51"/>
      <c r="L8" s="389"/>
      <c r="N8" s="389"/>
      <c r="P8" s="51"/>
      <c r="R8" s="51"/>
    </row>
    <row r="9" spans="1:19" s="9" customFormat="1" ht="270">
      <c r="A9" s="14"/>
      <c r="B9" s="57" t="s">
        <v>967</v>
      </c>
      <c r="D9" s="10" t="s">
        <v>158</v>
      </c>
      <c r="F9" s="10" t="str">
        <f>IF(D9=[2]Lists!$K$4,"&lt; Input URL to data source &gt;",IF(D9=[2]Lists!$K$5,"&lt; Reference section in EITI Report or URL &gt;",IF(D9=[2]Lists!$K$6,"&lt; Reference evidence of non-applicability &gt;","")))</f>
        <v>&lt; Reference evidence of non-applicability &gt;</v>
      </c>
      <c r="G9" s="41"/>
      <c r="H9" s="10" t="str">
        <f>IF(F9=[2]Lists!$K$4,"&lt; Input URL to data source &gt;",IF(F9=[2]Lists!$K$5,"&lt; Reference section in EITI Report or URL &gt;",IF(F9=[2]Lists!$K$6,"&lt; Reference evidence of non-applicability &gt;","")))</f>
        <v/>
      </c>
      <c r="I9" s="41"/>
      <c r="J9" s="513"/>
      <c r="K9" s="41"/>
      <c r="L9" s="388" t="s">
        <v>968</v>
      </c>
      <c r="M9" s="41"/>
      <c r="N9" s="388" t="s">
        <v>969</v>
      </c>
      <c r="O9" s="41"/>
      <c r="P9" s="42"/>
      <c r="Q9" s="41"/>
      <c r="R9" s="42"/>
      <c r="S9" s="41"/>
    </row>
    <row r="10" spans="1:19" s="9" customFormat="1" ht="60">
      <c r="A10" s="14"/>
      <c r="B10" s="63" t="s">
        <v>970</v>
      </c>
      <c r="D10" s="10" t="s">
        <v>158</v>
      </c>
      <c r="F10" s="10"/>
      <c r="G10" s="41"/>
      <c r="H10" s="10"/>
      <c r="I10" s="41"/>
      <c r="J10" s="514"/>
      <c r="K10" s="41"/>
      <c r="L10" s="388" t="s">
        <v>971</v>
      </c>
      <c r="M10" s="41"/>
      <c r="N10" s="388"/>
      <c r="O10" s="41"/>
      <c r="P10" s="42"/>
      <c r="Q10" s="41"/>
      <c r="R10" s="42"/>
      <c r="S10" s="41"/>
    </row>
    <row r="11" spans="1:19" s="9" customFormat="1" ht="60">
      <c r="A11" s="14"/>
      <c r="B11" s="63" t="s">
        <v>972</v>
      </c>
      <c r="D11" s="10" t="s">
        <v>158</v>
      </c>
      <c r="F11" s="10"/>
      <c r="G11" s="41"/>
      <c r="H11" s="10"/>
      <c r="I11" s="41"/>
      <c r="J11" s="514"/>
      <c r="K11" s="41"/>
      <c r="L11" s="388" t="s">
        <v>971</v>
      </c>
      <c r="M11" s="41"/>
      <c r="N11" s="388"/>
      <c r="O11" s="41"/>
      <c r="P11" s="42"/>
      <c r="Q11" s="41"/>
      <c r="R11" s="42"/>
      <c r="S11" s="41"/>
    </row>
    <row r="12" spans="1:19" s="9" customFormat="1" ht="60">
      <c r="A12" s="14"/>
      <c r="B12" s="63" t="s">
        <v>973</v>
      </c>
      <c r="D12" s="10" t="s">
        <v>158</v>
      </c>
      <c r="F12" s="10" t="s">
        <v>514</v>
      </c>
      <c r="G12" s="41"/>
      <c r="H12" s="10" t="s">
        <v>514</v>
      </c>
      <c r="I12" s="41"/>
      <c r="J12" s="514"/>
      <c r="K12" s="41"/>
      <c r="L12" s="388" t="s">
        <v>971</v>
      </c>
      <c r="M12" s="41"/>
      <c r="N12" s="388"/>
      <c r="O12" s="41"/>
      <c r="P12" s="42"/>
      <c r="Q12" s="41"/>
      <c r="R12" s="42"/>
      <c r="S12" s="41"/>
    </row>
    <row r="13" spans="1:19" s="9" customFormat="1" ht="60">
      <c r="A13" s="14"/>
      <c r="B13" s="63" t="s">
        <v>974</v>
      </c>
      <c r="D13" s="10" t="s">
        <v>158</v>
      </c>
      <c r="F13" s="10"/>
      <c r="G13" s="41"/>
      <c r="H13" s="10"/>
      <c r="I13" s="41"/>
      <c r="J13" s="514"/>
      <c r="K13" s="41"/>
      <c r="L13" s="388" t="s">
        <v>971</v>
      </c>
      <c r="M13" s="41"/>
      <c r="N13" s="388"/>
      <c r="O13" s="41"/>
      <c r="P13" s="42"/>
      <c r="Q13" s="41"/>
      <c r="R13" s="42"/>
      <c r="S13" s="41"/>
    </row>
    <row r="14" spans="1:19" s="9" customFormat="1" ht="60">
      <c r="A14" s="14"/>
      <c r="B14" s="63" t="s">
        <v>975</v>
      </c>
      <c r="D14" s="10" t="s">
        <v>158</v>
      </c>
      <c r="F14" s="10" t="s">
        <v>514</v>
      </c>
      <c r="G14" s="41"/>
      <c r="H14" s="10" t="s">
        <v>514</v>
      </c>
      <c r="I14" s="41"/>
      <c r="J14" s="514"/>
      <c r="K14" s="41"/>
      <c r="L14" s="388" t="s">
        <v>971</v>
      </c>
      <c r="M14" s="41"/>
      <c r="N14" s="388"/>
      <c r="O14" s="41"/>
      <c r="P14" s="42"/>
      <c r="Q14" s="41"/>
      <c r="R14" s="42"/>
      <c r="S14" s="41"/>
    </row>
    <row r="15" spans="1:19" s="9" customFormat="1" ht="60">
      <c r="A15" s="14"/>
      <c r="B15" s="63" t="s">
        <v>976</v>
      </c>
      <c r="D15" s="10" t="s">
        <v>158</v>
      </c>
      <c r="F15" s="10"/>
      <c r="G15" s="41"/>
      <c r="H15" s="10"/>
      <c r="I15" s="41"/>
      <c r="J15" s="514"/>
      <c r="K15" s="41"/>
      <c r="L15" s="388" t="s">
        <v>971</v>
      </c>
      <c r="M15" s="41"/>
      <c r="N15" s="388"/>
      <c r="O15" s="41"/>
      <c r="P15" s="42"/>
      <c r="Q15" s="41"/>
      <c r="R15" s="42"/>
      <c r="S15" s="41"/>
    </row>
    <row r="16" spans="1:19" s="72" customFormat="1" ht="47.25" customHeight="1">
      <c r="A16" s="71"/>
      <c r="B16" s="76" t="s">
        <v>977</v>
      </c>
      <c r="D16" s="10" t="s">
        <v>158</v>
      </c>
      <c r="F16" s="74"/>
      <c r="G16" s="73"/>
      <c r="H16" s="74"/>
      <c r="I16" s="73"/>
      <c r="J16" s="515"/>
      <c r="K16" s="73"/>
      <c r="L16" s="388" t="s">
        <v>971</v>
      </c>
      <c r="M16" s="73"/>
      <c r="N16" s="419"/>
      <c r="O16" s="73"/>
      <c r="P16" s="75"/>
      <c r="Q16" s="73"/>
      <c r="R16" s="75"/>
      <c r="S16" s="73"/>
    </row>
    <row r="17" spans="1:19" s="227" customFormat="1" ht="18">
      <c r="A17" s="226"/>
      <c r="G17" s="53"/>
      <c r="I17" s="53"/>
      <c r="J17" s="11"/>
      <c r="K17" s="53"/>
      <c r="L17" s="420"/>
      <c r="M17" s="53"/>
      <c r="N17" s="420"/>
      <c r="O17" s="53"/>
      <c r="P17" s="11"/>
      <c r="Q17" s="53"/>
      <c r="R17" s="11"/>
      <c r="S17" s="53"/>
    </row>
  </sheetData>
  <mergeCells count="1">
    <mergeCell ref="J9:J16"/>
  </mergeCells>
  <pageMargins left="0.7" right="0.7" top="0.75" bottom="0.75" header="0.3" footer="0.3"/>
  <pageSetup paperSize="8" orientation="landscape" horizontalDpi="1200" verticalDpi="12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S14"/>
  <sheetViews>
    <sheetView topLeftCell="F1" zoomScaleNormal="100" workbookViewId="0">
      <selection activeCell="L1" sqref="L1:N1048576"/>
    </sheetView>
  </sheetViews>
  <sheetFormatPr defaultColWidth="10.5" defaultRowHeight="15.95"/>
  <cols>
    <col min="1" max="1" width="16.375" style="225" customWidth="1"/>
    <col min="2" max="2" width="42" style="225" customWidth="1"/>
    <col min="3" max="3" width="3.375" style="225" customWidth="1"/>
    <col min="4" max="4" width="35.375" style="225" customWidth="1"/>
    <col min="5" max="5" width="3.375" style="225" customWidth="1"/>
    <col min="6" max="6" width="35.375" style="225" customWidth="1"/>
    <col min="7" max="7" width="3.375" style="225" customWidth="1"/>
    <col min="8" max="8" width="35.375" style="225" customWidth="1"/>
    <col min="9" max="9" width="3.375" style="225" customWidth="1"/>
    <col min="10" max="10" width="39.5" style="225" customWidth="1"/>
    <col min="11" max="11" width="3" style="225" customWidth="1"/>
    <col min="12" max="12" width="39.5" style="368" customWidth="1"/>
    <col min="13" max="13" width="3" style="225" customWidth="1"/>
    <col min="14" max="14" width="39.5" style="387"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978</v>
      </c>
    </row>
    <row r="3" spans="1:19" s="43" customFormat="1" ht="90">
      <c r="A3" s="352" t="s">
        <v>979</v>
      </c>
      <c r="B3" s="60" t="s">
        <v>980</v>
      </c>
      <c r="D3" s="10" t="s">
        <v>981</v>
      </c>
      <c r="F3" s="61"/>
      <c r="H3" s="61"/>
      <c r="J3" s="52"/>
      <c r="L3" s="388" t="s">
        <v>982</v>
      </c>
      <c r="N3" s="388"/>
      <c r="P3" s="42"/>
      <c r="R3" s="42"/>
    </row>
    <row r="4" spans="1:19" s="41" customFormat="1" ht="18">
      <c r="A4" s="59"/>
      <c r="B4" s="50"/>
      <c r="D4" s="50"/>
      <c r="F4" s="50"/>
      <c r="H4" s="50"/>
      <c r="J4" s="51"/>
      <c r="L4" s="369"/>
      <c r="N4" s="418"/>
    </row>
    <row r="5" spans="1:19" s="56" customFormat="1" ht="75.95">
      <c r="A5" s="54"/>
      <c r="B5" s="55" t="s">
        <v>129</v>
      </c>
      <c r="D5" s="86" t="s">
        <v>130</v>
      </c>
      <c r="E5" s="48"/>
      <c r="F5" s="86" t="s">
        <v>131</v>
      </c>
      <c r="G5" s="48"/>
      <c r="H5" s="86" t="s">
        <v>132</v>
      </c>
      <c r="J5" s="49" t="s">
        <v>133</v>
      </c>
      <c r="K5" s="48"/>
      <c r="L5" s="49" t="s">
        <v>134</v>
      </c>
      <c r="M5" s="48"/>
      <c r="N5" s="390" t="s">
        <v>135</v>
      </c>
      <c r="O5" s="48"/>
      <c r="P5" s="49" t="s">
        <v>136</v>
      </c>
      <c r="Q5" s="48"/>
      <c r="R5" s="49" t="s">
        <v>137</v>
      </c>
      <c r="S5" s="48"/>
    </row>
    <row r="6" spans="1:19" s="41" customFormat="1" ht="18">
      <c r="A6" s="59"/>
      <c r="B6" s="50"/>
      <c r="D6" s="50"/>
      <c r="F6" s="50"/>
      <c r="H6" s="50"/>
      <c r="J6" s="51"/>
      <c r="L6" s="369"/>
      <c r="N6" s="389"/>
      <c r="P6" s="51"/>
      <c r="R6" s="51"/>
    </row>
    <row r="7" spans="1:19" s="43" customFormat="1" ht="105">
      <c r="A7" s="352" t="s">
        <v>200</v>
      </c>
      <c r="B7" s="60" t="s">
        <v>983</v>
      </c>
      <c r="D7" s="10" t="s">
        <v>984</v>
      </c>
      <c r="F7" s="61"/>
      <c r="H7" s="302" t="s">
        <v>985</v>
      </c>
      <c r="J7" s="301" t="s">
        <v>986</v>
      </c>
      <c r="L7" s="388" t="s">
        <v>987</v>
      </c>
      <c r="M7" s="41"/>
      <c r="N7" s="388" t="s">
        <v>988</v>
      </c>
      <c r="O7" s="41"/>
      <c r="P7" s="42"/>
      <c r="Q7" s="41"/>
      <c r="R7" s="42"/>
    </row>
    <row r="8" spans="1:19" s="41" customFormat="1" ht="18">
      <c r="A8" s="59"/>
      <c r="B8" s="50"/>
      <c r="D8" s="50"/>
      <c r="F8" s="50"/>
      <c r="H8" s="50"/>
      <c r="J8" s="51"/>
      <c r="L8" s="369"/>
      <c r="N8" s="389"/>
      <c r="P8" s="51"/>
      <c r="R8" s="51"/>
    </row>
    <row r="9" spans="1:19" s="9" customFormat="1" ht="225">
      <c r="A9" s="14"/>
      <c r="B9" s="57" t="s">
        <v>989</v>
      </c>
      <c r="D9" s="10" t="s">
        <v>984</v>
      </c>
      <c r="F9" s="10" t="str">
        <f>IF(D9=[2]Lists!$K$4,"&lt; Input URL to data source &gt;",IF(D9=[2]Lists!$K$5,"&lt; Reference section in EITI Report or URL &gt;",IF(D9=[2]Lists!$K$6,"&lt; Reference evidence of non-applicability &gt;","")))</f>
        <v/>
      </c>
      <c r="G9" s="41"/>
      <c r="H9" s="10" t="str">
        <f>IF(F9=[2]Lists!$K$4,"&lt; Input URL to data source &gt;",IF(F9=[2]Lists!$K$5,"&lt; Reference section in EITI Report or URL &gt;",IF(F9=[2]Lists!$K$6,"&lt; Reference evidence of non-applicability &gt;","")))</f>
        <v/>
      </c>
      <c r="I9" s="41"/>
      <c r="J9" s="513"/>
      <c r="K9" s="41"/>
      <c r="L9" s="385" t="s">
        <v>990</v>
      </c>
      <c r="M9" s="41"/>
      <c r="N9" s="388"/>
      <c r="O9" s="41"/>
      <c r="P9" s="42"/>
      <c r="Q9" s="41"/>
      <c r="R9" s="42"/>
      <c r="S9" s="41"/>
    </row>
    <row r="10" spans="1:19" s="9" customFormat="1" ht="78.95" customHeight="1">
      <c r="A10" s="14"/>
      <c r="B10" s="63" t="s">
        <v>991</v>
      </c>
      <c r="D10" s="10" t="s">
        <v>984</v>
      </c>
      <c r="F10" s="10"/>
      <c r="G10" s="43"/>
      <c r="H10" s="10"/>
      <c r="I10" s="43"/>
      <c r="J10" s="514"/>
      <c r="K10" s="43"/>
      <c r="L10" s="388" t="s">
        <v>987</v>
      </c>
      <c r="M10" s="43"/>
      <c r="N10" s="388"/>
      <c r="O10" s="43"/>
      <c r="P10" s="42"/>
      <c r="Q10" s="43"/>
      <c r="R10" s="42"/>
      <c r="S10" s="43"/>
    </row>
    <row r="11" spans="1:19" s="9" customFormat="1" ht="30.75" customHeight="1">
      <c r="A11" s="14"/>
      <c r="B11" s="63" t="s">
        <v>992</v>
      </c>
      <c r="D11" s="10" t="s">
        <v>984</v>
      </c>
      <c r="F11" s="10" t="s">
        <v>514</v>
      </c>
      <c r="G11" s="43"/>
      <c r="H11" s="10" t="s">
        <v>514</v>
      </c>
      <c r="I11" s="43"/>
      <c r="J11" s="514"/>
      <c r="K11" s="43"/>
      <c r="L11" s="388" t="s">
        <v>987</v>
      </c>
      <c r="M11" s="43"/>
      <c r="N11" s="388"/>
      <c r="O11" s="43"/>
      <c r="P11" s="42"/>
      <c r="Q11" s="43"/>
      <c r="R11" s="42"/>
      <c r="S11" s="43"/>
    </row>
    <row r="12" spans="1:19" s="9" customFormat="1" ht="47.25" customHeight="1">
      <c r="A12" s="14"/>
      <c r="B12" s="63" t="s">
        <v>993</v>
      </c>
      <c r="D12" s="10" t="s">
        <v>984</v>
      </c>
      <c r="F12" s="10" t="s">
        <v>514</v>
      </c>
      <c r="G12" s="43"/>
      <c r="H12" s="10" t="s">
        <v>514</v>
      </c>
      <c r="I12" s="43"/>
      <c r="J12" s="514"/>
      <c r="K12" s="43"/>
      <c r="L12" s="388" t="s">
        <v>987</v>
      </c>
      <c r="M12" s="43"/>
      <c r="N12" s="388"/>
      <c r="O12" s="43"/>
      <c r="P12" s="42"/>
      <c r="Q12" s="43"/>
      <c r="R12" s="42"/>
      <c r="S12" s="43"/>
    </row>
    <row r="13" spans="1:19" s="9" customFormat="1" ht="62.25" customHeight="1">
      <c r="A13" s="14"/>
      <c r="B13" s="63" t="s">
        <v>994</v>
      </c>
      <c r="D13" s="10" t="s">
        <v>984</v>
      </c>
      <c r="F13" s="10" t="s">
        <v>514</v>
      </c>
      <c r="G13" s="43"/>
      <c r="H13" s="10" t="s">
        <v>514</v>
      </c>
      <c r="I13" s="43"/>
      <c r="J13" s="515"/>
      <c r="K13" s="43"/>
      <c r="L13" s="388" t="s">
        <v>987</v>
      </c>
      <c r="M13" s="43"/>
      <c r="N13" s="388"/>
      <c r="O13" s="43"/>
      <c r="P13" s="42"/>
      <c r="Q13" s="43"/>
      <c r="R13" s="42"/>
      <c r="S13" s="43"/>
    </row>
    <row r="14" spans="1:19" s="227" customFormat="1">
      <c r="A14" s="226"/>
      <c r="L14" s="234"/>
      <c r="N14" s="396"/>
    </row>
  </sheetData>
  <mergeCells count="1">
    <mergeCell ref="J9:J13"/>
  </mergeCell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S17"/>
  <sheetViews>
    <sheetView topLeftCell="F1" zoomScaleNormal="100" zoomScalePageLayoutView="50" workbookViewId="0">
      <selection activeCell="L9" sqref="L9"/>
    </sheetView>
  </sheetViews>
  <sheetFormatPr defaultColWidth="10.5" defaultRowHeight="15.95"/>
  <cols>
    <col min="1" max="1" width="23.875" style="225" customWidth="1"/>
    <col min="2" max="2" width="38" style="225" customWidth="1"/>
    <col min="3" max="3" width="3.375" style="225" customWidth="1"/>
    <col min="4" max="4" width="32.5" style="225" customWidth="1"/>
    <col min="5" max="5" width="3.375" style="225" customWidth="1"/>
    <col min="6" max="6" width="32.5" style="225" customWidth="1"/>
    <col min="7" max="7" width="3.375" style="225" customWidth="1"/>
    <col min="8" max="8" width="32.5" style="225" customWidth="1"/>
    <col min="9" max="9" width="3.375" style="225" customWidth="1"/>
    <col min="10" max="10" width="39.5" style="225" customWidth="1"/>
    <col min="11" max="11" width="3" style="225" customWidth="1"/>
    <col min="12" max="12" width="60.375" style="368" customWidth="1"/>
    <col min="13" max="13" width="3" style="225" customWidth="1"/>
    <col min="14" max="14" width="39.5" style="368"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995</v>
      </c>
    </row>
    <row r="3" spans="1:19" s="43" customFormat="1" ht="210">
      <c r="A3" s="352" t="s">
        <v>996</v>
      </c>
      <c r="B3" s="60" t="s">
        <v>997</v>
      </c>
      <c r="D3" s="371" t="s">
        <v>198</v>
      </c>
      <c r="F3" s="61"/>
      <c r="H3" s="61"/>
      <c r="J3" s="52"/>
      <c r="L3" s="362" t="s">
        <v>998</v>
      </c>
      <c r="N3" s="362"/>
      <c r="P3" s="42"/>
      <c r="R3" s="42"/>
    </row>
    <row r="4" spans="1:19" s="41" customFormat="1" ht="18">
      <c r="A4" s="59"/>
      <c r="B4" s="50"/>
      <c r="D4" s="50"/>
      <c r="F4" s="50"/>
      <c r="H4" s="50"/>
      <c r="J4" s="51"/>
      <c r="L4" s="369"/>
      <c r="N4" s="399"/>
    </row>
    <row r="5" spans="1:19" s="56" customFormat="1" ht="75.95">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369"/>
      <c r="N6" s="369"/>
      <c r="P6" s="51"/>
      <c r="R6" s="51"/>
    </row>
    <row r="7" spans="1:19" s="43" customFormat="1" ht="30">
      <c r="A7" s="352" t="s">
        <v>200</v>
      </c>
      <c r="B7" s="60" t="s">
        <v>999</v>
      </c>
      <c r="D7" s="10" t="s">
        <v>275</v>
      </c>
      <c r="F7" s="61"/>
      <c r="H7" s="61"/>
      <c r="J7" s="52"/>
    </row>
    <row r="8" spans="1:19" s="41" customFormat="1" ht="18">
      <c r="A8" s="59"/>
      <c r="B8" s="50"/>
      <c r="D8" s="50"/>
      <c r="F8" s="50"/>
      <c r="H8" s="50"/>
      <c r="J8" s="51"/>
      <c r="L8" s="369"/>
      <c r="N8" s="369"/>
      <c r="P8" s="51"/>
      <c r="R8" s="51"/>
    </row>
    <row r="9" spans="1:19" s="9" customFormat="1" ht="75">
      <c r="A9" s="14"/>
      <c r="B9" s="57" t="s">
        <v>1000</v>
      </c>
      <c r="D9" s="10" t="s">
        <v>1001</v>
      </c>
      <c r="F9" s="10" t="s">
        <v>158</v>
      </c>
      <c r="G9" s="41"/>
      <c r="H9" s="10" t="s">
        <v>1002</v>
      </c>
      <c r="I9" s="41"/>
      <c r="J9" s="274" t="s">
        <v>1003</v>
      </c>
      <c r="K9" s="41"/>
      <c r="L9" s="362" t="s">
        <v>1004</v>
      </c>
      <c r="M9" s="41"/>
      <c r="N9" s="362"/>
      <c r="O9" s="41"/>
      <c r="P9" s="42"/>
      <c r="Q9" s="41"/>
      <c r="R9" s="42"/>
      <c r="S9" s="41"/>
    </row>
    <row r="10" spans="1:19" s="9" customFormat="1" ht="150">
      <c r="A10" s="14"/>
      <c r="B10" s="63" t="s">
        <v>1005</v>
      </c>
      <c r="D10" s="10" t="s">
        <v>1006</v>
      </c>
      <c r="F10" s="10" t="s">
        <v>158</v>
      </c>
      <c r="G10" s="41"/>
      <c r="H10" s="10" t="s">
        <v>1007</v>
      </c>
      <c r="I10" s="41"/>
      <c r="J10" s="301"/>
      <c r="K10" s="41"/>
      <c r="L10" s="362" t="s">
        <v>1008</v>
      </c>
      <c r="M10" s="41"/>
      <c r="N10" s="362" t="s">
        <v>1009</v>
      </c>
      <c r="O10" s="41"/>
      <c r="P10" s="42"/>
      <c r="Q10" s="41"/>
      <c r="R10" s="42"/>
      <c r="S10" s="41"/>
    </row>
    <row r="11" spans="1:19" s="9" customFormat="1" ht="45">
      <c r="A11" s="14"/>
      <c r="B11" s="63" t="s">
        <v>1010</v>
      </c>
      <c r="D11" s="309" t="s">
        <v>1011</v>
      </c>
      <c r="F11" s="10" t="s">
        <v>158</v>
      </c>
      <c r="G11" s="43"/>
      <c r="H11" s="10" t="s">
        <v>1007</v>
      </c>
      <c r="I11" s="43"/>
      <c r="J11" s="52"/>
      <c r="K11" s="43"/>
      <c r="L11" s="362" t="s">
        <v>1012</v>
      </c>
      <c r="M11" s="43"/>
      <c r="N11" s="362"/>
      <c r="O11" s="43"/>
      <c r="P11" s="42"/>
      <c r="Q11" s="43"/>
      <c r="R11" s="42"/>
      <c r="S11" s="43"/>
    </row>
    <row r="12" spans="1:19" s="9" customFormat="1" ht="75">
      <c r="A12" s="14"/>
      <c r="B12" s="63" t="s">
        <v>1013</v>
      </c>
      <c r="D12" s="10" t="s">
        <v>329</v>
      </c>
      <c r="F12" s="10" t="s">
        <v>158</v>
      </c>
      <c r="G12" s="41"/>
      <c r="H12" s="10" t="s">
        <v>1014</v>
      </c>
      <c r="I12" s="41"/>
      <c r="J12" s="301"/>
      <c r="K12" s="41"/>
      <c r="L12" s="362" t="s">
        <v>1015</v>
      </c>
      <c r="M12" s="41"/>
      <c r="N12" s="362" t="s">
        <v>1016</v>
      </c>
      <c r="O12" s="41"/>
      <c r="P12" s="42"/>
      <c r="Q12" s="41"/>
      <c r="R12" s="42"/>
      <c r="S12" s="41"/>
    </row>
    <row r="13" spans="1:19" s="9" customFormat="1" ht="45">
      <c r="A13" s="14"/>
      <c r="B13" s="63" t="s">
        <v>1017</v>
      </c>
      <c r="D13" s="10">
        <v>0</v>
      </c>
      <c r="F13" s="10" t="s">
        <v>158</v>
      </c>
      <c r="G13" s="41"/>
      <c r="H13" s="10" t="s">
        <v>1014</v>
      </c>
      <c r="I13" s="41"/>
      <c r="J13" s="52"/>
      <c r="K13" s="41"/>
      <c r="L13" s="362" t="s">
        <v>1018</v>
      </c>
      <c r="M13" s="41"/>
      <c r="N13" s="362"/>
      <c r="O13" s="41"/>
      <c r="P13" s="42"/>
      <c r="Q13" s="41"/>
      <c r="R13" s="42"/>
      <c r="S13" s="41"/>
    </row>
    <row r="14" spans="1:19" s="9" customFormat="1" ht="180">
      <c r="A14" s="14"/>
      <c r="B14" s="63" t="s">
        <v>1019</v>
      </c>
      <c r="D14" s="10" t="s">
        <v>1020</v>
      </c>
      <c r="F14" s="10" t="s">
        <v>158</v>
      </c>
      <c r="G14" s="41"/>
      <c r="H14" s="10" t="s">
        <v>1021</v>
      </c>
      <c r="I14" s="41"/>
      <c r="J14" s="301" t="s">
        <v>1022</v>
      </c>
      <c r="K14" s="41"/>
      <c r="L14" s="362" t="s">
        <v>1023</v>
      </c>
      <c r="M14" s="41"/>
      <c r="N14" s="362" t="s">
        <v>1024</v>
      </c>
      <c r="O14" s="41"/>
      <c r="P14" s="42"/>
      <c r="Q14" s="41"/>
      <c r="R14" s="42"/>
      <c r="S14" s="41"/>
    </row>
    <row r="15" spans="1:19" s="9" customFormat="1" ht="45">
      <c r="A15" s="14"/>
      <c r="B15" s="63" t="s">
        <v>1025</v>
      </c>
      <c r="D15" s="10" t="s">
        <v>1026</v>
      </c>
      <c r="F15" s="10"/>
      <c r="G15" s="41"/>
      <c r="H15" s="10" t="s">
        <v>1027</v>
      </c>
      <c r="I15" s="41"/>
      <c r="J15" s="460" t="s">
        <v>1028</v>
      </c>
      <c r="K15" s="41"/>
      <c r="L15" s="362" t="s">
        <v>1029</v>
      </c>
      <c r="M15" s="41"/>
      <c r="N15" s="362"/>
      <c r="O15" s="41"/>
      <c r="P15" s="42"/>
      <c r="Q15" s="41"/>
      <c r="R15" s="42"/>
      <c r="S15" s="41"/>
    </row>
    <row r="16" spans="1:19" s="9" customFormat="1" ht="60">
      <c r="A16" s="14"/>
      <c r="B16" s="63" t="s">
        <v>1030</v>
      </c>
      <c r="D16" s="10" t="s">
        <v>329</v>
      </c>
      <c r="F16" s="10"/>
      <c r="G16" s="41"/>
      <c r="H16" s="10" t="s">
        <v>1031</v>
      </c>
      <c r="I16" s="41"/>
      <c r="J16" s="462"/>
      <c r="K16" s="41"/>
      <c r="L16" s="362" t="s">
        <v>1032</v>
      </c>
      <c r="M16" s="41"/>
      <c r="N16" s="362"/>
      <c r="O16" s="41"/>
      <c r="P16" s="42"/>
      <c r="Q16" s="41"/>
      <c r="R16" s="42"/>
      <c r="S16" s="41"/>
    </row>
    <row r="17" spans="1:14" s="227" customFormat="1">
      <c r="A17" s="226"/>
      <c r="L17" s="234"/>
      <c r="N17" s="234"/>
    </row>
  </sheetData>
  <mergeCells count="1">
    <mergeCell ref="J15:J16"/>
  </mergeCells>
  <pageMargins left="0.7" right="0.7" top="0.75" bottom="0.75" header="0.3" footer="0.3"/>
  <pageSetup paperSize="8"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02"/>
  <sheetViews>
    <sheetView zoomScaleNormal="100" workbookViewId="0">
      <selection activeCell="H21" sqref="H21"/>
    </sheetView>
  </sheetViews>
  <sheetFormatPr defaultColWidth="4" defaultRowHeight="24" customHeight="1"/>
  <cols>
    <col min="1" max="1" width="4" style="124"/>
    <col min="2" max="2" width="4" style="124" hidden="1" customWidth="1"/>
    <col min="3" max="3" width="75" style="124" bestFit="1" customWidth="1"/>
    <col min="4" max="4" width="2.875" style="124" customWidth="1"/>
    <col min="5" max="5" width="73.5" style="124" bestFit="1" customWidth="1"/>
    <col min="6" max="6" width="2.875" style="124" customWidth="1"/>
    <col min="7" max="7" width="76.875" style="124" bestFit="1" customWidth="1"/>
    <col min="8" max="16384" width="4" style="124"/>
  </cols>
  <sheetData>
    <row r="1" spans="1:7" ht="15.95"/>
    <row r="2" spans="1:7" ht="15.95">
      <c r="C2" s="436" t="s">
        <v>34</v>
      </c>
      <c r="D2" s="436"/>
      <c r="E2" s="436"/>
      <c r="F2" s="436"/>
      <c r="G2" s="436"/>
    </row>
    <row r="3" spans="1:7" s="125" customFormat="1" ht="23.1">
      <c r="C3" s="437" t="s">
        <v>35</v>
      </c>
      <c r="D3" s="437"/>
      <c r="E3" s="437"/>
      <c r="F3" s="437"/>
      <c r="G3" s="437"/>
    </row>
    <row r="4" spans="1:7" ht="12.75" customHeight="1">
      <c r="C4" s="438" t="s">
        <v>36</v>
      </c>
      <c r="D4" s="438"/>
      <c r="E4" s="438"/>
      <c r="F4" s="438"/>
      <c r="G4" s="438"/>
    </row>
    <row r="5" spans="1:7" ht="12.75" customHeight="1">
      <c r="C5" s="439" t="s">
        <v>37</v>
      </c>
      <c r="D5" s="439"/>
      <c r="E5" s="439"/>
      <c r="F5" s="439"/>
      <c r="G5" s="439"/>
    </row>
    <row r="6" spans="1:7" ht="12.75" customHeight="1">
      <c r="C6" s="439" t="s">
        <v>38</v>
      </c>
      <c r="D6" s="439"/>
      <c r="E6" s="439"/>
      <c r="F6" s="439"/>
      <c r="G6" s="439"/>
    </row>
    <row r="7" spans="1:7" ht="12.75" customHeight="1">
      <c r="C7" s="440" t="s">
        <v>39</v>
      </c>
      <c r="D7" s="440"/>
      <c r="E7" s="440"/>
      <c r="F7" s="440"/>
      <c r="G7" s="440"/>
    </row>
    <row r="8" spans="1:7" ht="15.95">
      <c r="C8" s="4"/>
      <c r="D8" s="126"/>
      <c r="E8" s="126"/>
      <c r="F8" s="4"/>
      <c r="G8" s="4"/>
    </row>
    <row r="9" spans="1:7" ht="15.95">
      <c r="C9" s="127" t="s">
        <v>40</v>
      </c>
      <c r="D9" s="128"/>
      <c r="E9" s="129" t="s">
        <v>41</v>
      </c>
      <c r="F9" s="128"/>
      <c r="G9" s="130" t="s">
        <v>15</v>
      </c>
    </row>
    <row r="10" spans="1:7" ht="15.95">
      <c r="C10" s="4"/>
      <c r="D10" s="126"/>
      <c r="E10" s="126"/>
      <c r="F10" s="4"/>
      <c r="G10" s="4"/>
    </row>
    <row r="11" spans="1:7" s="125" customFormat="1" ht="23.1">
      <c r="B11" s="131"/>
      <c r="C11" s="132" t="s">
        <v>42</v>
      </c>
      <c r="E11" s="133"/>
    </row>
    <row r="12" spans="1:7" ht="18.95" thickBot="1">
      <c r="A12" s="134"/>
      <c r="B12" s="134"/>
      <c r="C12" s="135" t="s">
        <v>43</v>
      </c>
      <c r="D12" s="136"/>
      <c r="E12" s="137" t="s">
        <v>44</v>
      </c>
      <c r="F12" s="136"/>
      <c r="G12" s="138" t="s">
        <v>45</v>
      </c>
    </row>
    <row r="13" spans="1:7" ht="17.100000000000001" thickBot="1">
      <c r="B13" s="139"/>
      <c r="C13" s="140" t="s">
        <v>32</v>
      </c>
      <c r="D13" s="141"/>
      <c r="E13" s="142"/>
      <c r="F13" s="141"/>
      <c r="G13" s="142"/>
    </row>
    <row r="14" spans="1:7" ht="15.95">
      <c r="A14" s="143"/>
      <c r="B14" s="143" t="s">
        <v>32</v>
      </c>
      <c r="C14" s="144" t="s">
        <v>46</v>
      </c>
      <c r="D14" s="297"/>
      <c r="E14" s="145" t="s">
        <v>47</v>
      </c>
      <c r="F14" s="297"/>
      <c r="G14" s="146"/>
    </row>
    <row r="15" spans="1:7" ht="15.95">
      <c r="A15" s="143"/>
      <c r="B15" s="143" t="s">
        <v>32</v>
      </c>
      <c r="C15" s="144" t="s">
        <v>48</v>
      </c>
      <c r="D15" s="297"/>
      <c r="E15" s="147" t="s">
        <v>49</v>
      </c>
      <c r="F15" s="297"/>
      <c r="G15" s="146"/>
    </row>
    <row r="16" spans="1:7" ht="15.95">
      <c r="B16" s="143" t="s">
        <v>32</v>
      </c>
      <c r="C16" s="144" t="s">
        <v>50</v>
      </c>
      <c r="D16" s="297"/>
      <c r="E16" s="147" t="s">
        <v>51</v>
      </c>
      <c r="F16" s="297"/>
      <c r="G16" s="146"/>
    </row>
    <row r="17" spans="1:8" ht="17.100000000000001" thickBot="1">
      <c r="B17" s="143" t="s">
        <v>32</v>
      </c>
      <c r="C17" s="148" t="s">
        <v>52</v>
      </c>
      <c r="D17" s="99"/>
      <c r="E17" s="100" t="s">
        <v>53</v>
      </c>
      <c r="F17" s="99"/>
      <c r="G17" s="149"/>
    </row>
    <row r="18" spans="1:8" ht="17.100000000000001" thickBot="1">
      <c r="B18" s="139"/>
      <c r="C18" s="140" t="s">
        <v>54</v>
      </c>
      <c r="D18" s="141"/>
      <c r="E18" s="142"/>
      <c r="F18" s="141"/>
      <c r="G18" s="142"/>
    </row>
    <row r="19" spans="1:8" ht="15.95">
      <c r="A19" s="143"/>
      <c r="B19" s="143" t="s">
        <v>54</v>
      </c>
      <c r="C19" s="144" t="s">
        <v>55</v>
      </c>
      <c r="D19" s="297"/>
      <c r="E19" s="150">
        <v>43101</v>
      </c>
      <c r="F19" s="297"/>
      <c r="G19" s="146"/>
      <c r="H19" s="124" t="s">
        <v>56</v>
      </c>
    </row>
    <row r="20" spans="1:8" ht="17.100000000000001" thickBot="1">
      <c r="A20" s="143"/>
      <c r="B20" s="143" t="s">
        <v>54</v>
      </c>
      <c r="C20" s="148" t="s">
        <v>57</v>
      </c>
      <c r="D20" s="99"/>
      <c r="E20" s="150">
        <v>43465</v>
      </c>
      <c r="F20" s="99"/>
      <c r="G20" s="149"/>
      <c r="H20" s="124" t="s">
        <v>56</v>
      </c>
    </row>
    <row r="21" spans="1:8" ht="17.100000000000001" thickBot="1">
      <c r="B21" s="139"/>
      <c r="C21" s="140" t="s">
        <v>58</v>
      </c>
      <c r="D21" s="141"/>
      <c r="E21" s="151"/>
      <c r="F21" s="141"/>
      <c r="G21" s="142"/>
    </row>
    <row r="22" spans="1:8" ht="15.95">
      <c r="B22" s="143" t="s">
        <v>58</v>
      </c>
      <c r="C22" s="152" t="s">
        <v>59</v>
      </c>
      <c r="D22" s="297"/>
      <c r="E22" s="145" t="s">
        <v>60</v>
      </c>
      <c r="F22" s="297"/>
      <c r="G22" s="146"/>
    </row>
    <row r="23" spans="1:8" ht="15.95">
      <c r="A23" s="143"/>
      <c r="B23" s="143" t="s">
        <v>58</v>
      </c>
      <c r="C23" s="144" t="s">
        <v>61</v>
      </c>
      <c r="D23" s="297"/>
      <c r="E23" s="153" t="s">
        <v>62</v>
      </c>
      <c r="F23" s="297"/>
      <c r="G23" s="146"/>
    </row>
    <row r="24" spans="1:8" ht="15.95">
      <c r="B24" s="143" t="s">
        <v>58</v>
      </c>
      <c r="C24" s="144" t="s">
        <v>63</v>
      </c>
      <c r="D24" s="297"/>
      <c r="E24" s="154">
        <v>44294</v>
      </c>
      <c r="F24" s="297"/>
      <c r="G24" s="146"/>
    </row>
    <row r="25" spans="1:8" ht="15.95">
      <c r="A25" s="143"/>
      <c r="B25" s="143" t="s">
        <v>58</v>
      </c>
      <c r="C25" s="144" t="s">
        <v>64</v>
      </c>
      <c r="D25" s="297"/>
      <c r="E25" s="155" t="s">
        <v>65</v>
      </c>
      <c r="F25" s="297"/>
      <c r="G25" s="159" t="s">
        <v>66</v>
      </c>
    </row>
    <row r="26" spans="1:8" ht="15.95">
      <c r="B26" s="143" t="s">
        <v>58</v>
      </c>
      <c r="C26" s="156" t="s">
        <v>67</v>
      </c>
      <c r="D26" s="157"/>
      <c r="E26" s="153" t="s">
        <v>68</v>
      </c>
      <c r="F26" s="157"/>
      <c r="G26" s="158" t="s">
        <v>69</v>
      </c>
    </row>
    <row r="27" spans="1:8" ht="15.95">
      <c r="B27" s="143" t="s">
        <v>58</v>
      </c>
      <c r="C27" s="144" t="s">
        <v>70</v>
      </c>
      <c r="D27" s="297"/>
      <c r="E27" s="154">
        <v>44286</v>
      </c>
      <c r="F27" s="297"/>
      <c r="G27" s="159" t="s">
        <v>71</v>
      </c>
    </row>
    <row r="28" spans="1:8" ht="15.95">
      <c r="A28" s="143"/>
      <c r="B28" s="143" t="s">
        <v>58</v>
      </c>
      <c r="C28" s="144" t="s">
        <v>72</v>
      </c>
      <c r="D28" s="297"/>
      <c r="E28" s="155" t="s">
        <v>73</v>
      </c>
      <c r="F28" s="297"/>
      <c r="G28" s="159" t="s">
        <v>74</v>
      </c>
    </row>
    <row r="29" spans="1:8" ht="15.95">
      <c r="B29" s="143" t="s">
        <v>58</v>
      </c>
      <c r="C29" s="156" t="s">
        <v>75</v>
      </c>
      <c r="D29" s="157"/>
      <c r="E29" s="153" t="s">
        <v>60</v>
      </c>
      <c r="F29" s="160"/>
      <c r="G29" s="161"/>
    </row>
    <row r="30" spans="1:8" ht="15.95">
      <c r="A30" s="143"/>
      <c r="B30" s="143" t="s">
        <v>58</v>
      </c>
      <c r="C30" s="144" t="s">
        <v>76</v>
      </c>
      <c r="D30" s="297"/>
      <c r="E30" s="154">
        <v>44286</v>
      </c>
      <c r="F30" s="297"/>
      <c r="G30" s="146"/>
    </row>
    <row r="31" spans="1:8" ht="17.100000000000001" thickBot="1">
      <c r="A31" s="143"/>
      <c r="B31" s="143" t="s">
        <v>58</v>
      </c>
      <c r="C31" s="144" t="s">
        <v>77</v>
      </c>
      <c r="D31" s="101"/>
      <c r="E31" s="162" t="s">
        <v>65</v>
      </c>
      <c r="F31" s="99"/>
      <c r="G31" s="163"/>
    </row>
    <row r="32" spans="1:8" ht="15.95" customHeight="1" thickBot="1">
      <c r="C32" s="164" t="s">
        <v>78</v>
      </c>
      <c r="D32" s="165"/>
      <c r="E32" s="166"/>
      <c r="F32" s="167"/>
      <c r="G32" s="168"/>
    </row>
    <row r="33" spans="1:7" ht="17.100000000000001" thickBot="1">
      <c r="A33" s="143"/>
      <c r="B33" s="169"/>
      <c r="C33" s="170" t="s">
        <v>79</v>
      </c>
      <c r="D33" s="297"/>
      <c r="E33" s="171" t="s">
        <v>80</v>
      </c>
      <c r="F33" s="4"/>
      <c r="G33" s="261"/>
    </row>
    <row r="34" spans="1:7" ht="17.100000000000001" thickBot="1">
      <c r="B34" s="143" t="s">
        <v>81</v>
      </c>
      <c r="C34" s="172" t="s">
        <v>82</v>
      </c>
      <c r="D34" s="99"/>
      <c r="E34" s="171" t="s">
        <v>83</v>
      </c>
      <c r="F34" s="141"/>
      <c r="G34" s="300"/>
    </row>
    <row r="35" spans="1:7" ht="18" customHeight="1" thickBot="1">
      <c r="A35" s="143"/>
      <c r="B35" s="143" t="s">
        <v>81</v>
      </c>
      <c r="C35" s="140" t="s">
        <v>81</v>
      </c>
      <c r="D35" s="141"/>
      <c r="E35" s="167"/>
      <c r="F35" s="141"/>
      <c r="G35" s="167"/>
    </row>
    <row r="36" spans="1:7" ht="15.75" customHeight="1">
      <c r="B36" s="143" t="s">
        <v>81</v>
      </c>
      <c r="C36" s="173" t="s">
        <v>84</v>
      </c>
      <c r="D36" s="297"/>
      <c r="E36" s="147"/>
      <c r="F36" s="297"/>
      <c r="G36" s="297"/>
    </row>
    <row r="37" spans="1:7" ht="16.5" customHeight="1">
      <c r="A37" s="143"/>
      <c r="B37" s="143" t="s">
        <v>81</v>
      </c>
      <c r="C37" s="174" t="s">
        <v>85</v>
      </c>
      <c r="D37" s="297"/>
      <c r="E37" s="153" t="s">
        <v>60</v>
      </c>
      <c r="F37" s="297"/>
      <c r="G37" s="159"/>
    </row>
    <row r="38" spans="1:7" ht="16.5" customHeight="1">
      <c r="A38" s="143"/>
      <c r="B38" s="143" t="s">
        <v>81</v>
      </c>
      <c r="C38" s="174" t="s">
        <v>86</v>
      </c>
      <c r="D38" s="297"/>
      <c r="E38" s="153" t="s">
        <v>60</v>
      </c>
      <c r="F38" s="297"/>
      <c r="G38" s="159"/>
    </row>
    <row r="39" spans="1:7" ht="15.75" customHeight="1">
      <c r="B39" s="143" t="s">
        <v>81</v>
      </c>
      <c r="C39" s="174" t="s">
        <v>87</v>
      </c>
      <c r="D39" s="297"/>
      <c r="E39" s="153" t="s">
        <v>60</v>
      </c>
      <c r="F39" s="297"/>
      <c r="G39" s="159"/>
    </row>
    <row r="40" spans="1:7" ht="18" customHeight="1">
      <c r="B40" s="143" t="s">
        <v>81</v>
      </c>
      <c r="C40" s="174" t="s">
        <v>88</v>
      </c>
      <c r="D40" s="297"/>
      <c r="E40" s="153" t="s">
        <v>89</v>
      </c>
      <c r="F40" s="297"/>
      <c r="G40" s="159"/>
    </row>
    <row r="41" spans="1:7" ht="15.95">
      <c r="B41" s="143" t="s">
        <v>81</v>
      </c>
      <c r="C41" s="175" t="s">
        <v>90</v>
      </c>
      <c r="D41" s="297"/>
      <c r="E41" s="153"/>
      <c r="F41" s="297"/>
      <c r="G41" s="159"/>
    </row>
    <row r="42" spans="1:7" ht="15.95">
      <c r="B42" s="143"/>
      <c r="C42" s="175" t="s">
        <v>91</v>
      </c>
      <c r="D42" s="297"/>
      <c r="E42" s="153"/>
      <c r="F42" s="297"/>
      <c r="G42" s="159" t="s">
        <v>92</v>
      </c>
    </row>
    <row r="43" spans="1:7" ht="15.95">
      <c r="B43" s="143"/>
      <c r="C43" s="175" t="s">
        <v>93</v>
      </c>
      <c r="D43" s="297"/>
      <c r="E43" s="153"/>
      <c r="F43" s="297"/>
      <c r="G43" s="159" t="s">
        <v>92</v>
      </c>
    </row>
    <row r="44" spans="1:7" ht="48.95" customHeight="1">
      <c r="B44" s="143" t="s">
        <v>81</v>
      </c>
      <c r="C44" s="174" t="s">
        <v>94</v>
      </c>
      <c r="D44" s="297"/>
      <c r="E44" s="153" t="s">
        <v>95</v>
      </c>
      <c r="F44" s="297"/>
      <c r="G44" s="261" t="s">
        <v>96</v>
      </c>
    </row>
    <row r="45" spans="1:7" ht="15.95">
      <c r="B45" s="143" t="s">
        <v>81</v>
      </c>
      <c r="C45" s="174" t="s">
        <v>97</v>
      </c>
      <c r="D45" s="176"/>
      <c r="E45" s="153" t="s">
        <v>98</v>
      </c>
      <c r="F45" s="297"/>
      <c r="G45" s="177" t="s">
        <v>99</v>
      </c>
    </row>
    <row r="46" spans="1:7" ht="15.95">
      <c r="B46" s="143" t="s">
        <v>81</v>
      </c>
      <c r="C46" s="178" t="s">
        <v>100</v>
      </c>
      <c r="D46" s="297"/>
      <c r="E46" s="179" t="s">
        <v>53</v>
      </c>
      <c r="F46" s="157"/>
      <c r="G46" s="159"/>
    </row>
    <row r="47" spans="1:7" ht="30">
      <c r="B47" s="143" t="s">
        <v>81</v>
      </c>
      <c r="C47" s="180" t="s">
        <v>101</v>
      </c>
      <c r="D47" s="297"/>
      <c r="E47" s="181">
        <v>208</v>
      </c>
      <c r="F47" s="297"/>
      <c r="G47" s="261" t="s">
        <v>102</v>
      </c>
    </row>
    <row r="48" spans="1:7" ht="17.100000000000001" thickBot="1">
      <c r="B48" s="143" t="s">
        <v>81</v>
      </c>
      <c r="C48" s="182" t="s">
        <v>103</v>
      </c>
      <c r="D48" s="99"/>
      <c r="E48" s="183" t="s">
        <v>104</v>
      </c>
      <c r="F48" s="99"/>
      <c r="G48" s="184"/>
    </row>
    <row r="49" spans="1:7" s="134" customFormat="1" ht="17.100000000000001" thickBot="1">
      <c r="A49" s="124"/>
      <c r="B49" s="143" t="s">
        <v>81</v>
      </c>
      <c r="C49" s="185" t="s">
        <v>105</v>
      </c>
      <c r="D49" s="99"/>
      <c r="E49" s="186"/>
      <c r="F49" s="99"/>
      <c r="G49" s="184"/>
    </row>
    <row r="50" spans="1:7" ht="15.75" customHeight="1">
      <c r="B50" s="143" t="s">
        <v>81</v>
      </c>
      <c r="C50" s="174" t="s">
        <v>106</v>
      </c>
      <c r="D50" s="297"/>
      <c r="E50" s="153" t="s">
        <v>107</v>
      </c>
      <c r="F50" s="297"/>
      <c r="G50" s="159"/>
    </row>
    <row r="51" spans="1:7" s="143" customFormat="1" ht="15.95">
      <c r="A51" s="124"/>
      <c r="C51" s="174" t="s">
        <v>108</v>
      </c>
      <c r="D51" s="297"/>
      <c r="E51" s="153" t="s">
        <v>107</v>
      </c>
      <c r="F51" s="297"/>
      <c r="G51" s="159"/>
    </row>
    <row r="52" spans="1:7" s="143" customFormat="1" ht="15.75" customHeight="1">
      <c r="A52" s="124"/>
      <c r="C52" s="174" t="s">
        <v>109</v>
      </c>
      <c r="D52" s="297"/>
      <c r="E52" s="153" t="s">
        <v>89</v>
      </c>
      <c r="F52" s="297"/>
      <c r="G52" s="159"/>
    </row>
    <row r="53" spans="1:7" ht="17.100000000000001" thickBot="1">
      <c r="B53" s="143"/>
      <c r="C53" s="187" t="s">
        <v>110</v>
      </c>
      <c r="D53" s="99"/>
      <c r="E53" s="153" t="s">
        <v>111</v>
      </c>
      <c r="F53" s="99"/>
      <c r="G53" s="184"/>
    </row>
    <row r="54" spans="1:7" ht="17.100000000000001" thickBot="1">
      <c r="B54" s="143" t="s">
        <v>112</v>
      </c>
      <c r="C54" s="188" t="s">
        <v>113</v>
      </c>
      <c r="D54" s="189"/>
      <c r="E54" s="190"/>
      <c r="F54" s="189"/>
      <c r="G54" s="189"/>
    </row>
    <row r="55" spans="1:7" ht="15.95">
      <c r="B55" s="143" t="s">
        <v>112</v>
      </c>
      <c r="C55" s="144" t="s">
        <v>114</v>
      </c>
      <c r="D55" s="297"/>
      <c r="E55" s="306">
        <v>9.2100000000000001E-2</v>
      </c>
      <c r="F55" s="297"/>
      <c r="G55" s="146" t="s">
        <v>115</v>
      </c>
    </row>
    <row r="56" spans="1:7" s="143" customFormat="1" ht="15.95">
      <c r="A56" s="124"/>
      <c r="B56" s="124"/>
      <c r="C56" s="144" t="s">
        <v>116</v>
      </c>
      <c r="D56" s="297"/>
      <c r="E56" s="307">
        <v>0.5</v>
      </c>
      <c r="F56" s="297"/>
      <c r="G56" s="146" t="s">
        <v>115</v>
      </c>
    </row>
    <row r="57" spans="1:7" s="143" customFormat="1" ht="15.95">
      <c r="A57" s="124"/>
      <c r="B57" s="124"/>
      <c r="C57" s="144" t="s">
        <v>111</v>
      </c>
      <c r="D57" s="297"/>
      <c r="E57" s="306">
        <v>0.32890000000000003</v>
      </c>
      <c r="F57" s="297"/>
      <c r="G57" s="146" t="s">
        <v>115</v>
      </c>
    </row>
    <row r="58" spans="1:7" s="143" customFormat="1" ht="17.100000000000001" thickBot="1">
      <c r="A58" s="124"/>
      <c r="B58" s="124"/>
      <c r="C58" s="144" t="s">
        <v>117</v>
      </c>
      <c r="D58" s="297"/>
      <c r="E58" s="306">
        <v>6.5799999999999997E-2</v>
      </c>
      <c r="F58" s="297"/>
      <c r="G58" s="146" t="s">
        <v>115</v>
      </c>
    </row>
    <row r="59" spans="1:7" ht="17.100000000000001" thickBot="1">
      <c r="B59" s="143" t="s">
        <v>112</v>
      </c>
      <c r="C59" s="188" t="s">
        <v>118</v>
      </c>
      <c r="D59" s="189"/>
      <c r="E59" s="190"/>
      <c r="F59" s="189"/>
      <c r="G59" s="189"/>
    </row>
    <row r="60" spans="1:7" ht="15.95">
      <c r="B60" s="143" t="s">
        <v>112</v>
      </c>
      <c r="C60" s="144" t="s">
        <v>119</v>
      </c>
      <c r="D60" s="297"/>
      <c r="E60" s="145" t="s">
        <v>120</v>
      </c>
      <c r="F60" s="297"/>
      <c r="G60" s="146"/>
    </row>
    <row r="61" spans="1:7" s="143" customFormat="1" ht="15.95">
      <c r="A61" s="124"/>
      <c r="B61" s="124"/>
      <c r="C61" s="144" t="s">
        <v>121</v>
      </c>
      <c r="D61" s="297"/>
      <c r="E61" s="145" t="s">
        <v>62</v>
      </c>
      <c r="F61" s="297"/>
      <c r="G61" s="146"/>
    </row>
    <row r="62" spans="1:7" s="143" customFormat="1" ht="15.95">
      <c r="A62" s="124"/>
      <c r="B62" s="124"/>
      <c r="C62" s="144" t="s">
        <v>122</v>
      </c>
      <c r="D62" s="297"/>
      <c r="E62" s="145" t="s">
        <v>123</v>
      </c>
      <c r="F62" s="297"/>
      <c r="G62" s="146"/>
    </row>
    <row r="63" spans="1:7" ht="15" customHeight="1" thickBot="1">
      <c r="C63" s="98"/>
      <c r="D63" s="99"/>
      <c r="E63" s="100"/>
      <c r="F63" s="99"/>
      <c r="G63" s="101"/>
    </row>
    <row r="64" spans="1:7" ht="17.100000000000001" thickBot="1">
      <c r="C64" s="441"/>
      <c r="D64" s="441"/>
      <c r="E64" s="441"/>
      <c r="F64" s="441"/>
      <c r="G64" s="441"/>
    </row>
    <row r="65" spans="1:7" s="143" customFormat="1" ht="17.100000000000001" thickBot="1">
      <c r="A65" s="4"/>
      <c r="B65" s="4"/>
      <c r="C65" s="442"/>
      <c r="D65" s="443"/>
      <c r="E65" s="443"/>
      <c r="F65" s="443"/>
      <c r="G65" s="444"/>
    </row>
    <row r="66" spans="1:7" ht="17.100000000000001" thickBot="1">
      <c r="A66" s="4"/>
      <c r="B66" s="4"/>
      <c r="C66" s="442"/>
      <c r="D66" s="443"/>
      <c r="E66" s="443"/>
      <c r="F66" s="443"/>
      <c r="G66" s="444"/>
    </row>
    <row r="67" spans="1:7" ht="17.100000000000001" thickBot="1">
      <c r="A67" s="4"/>
      <c r="B67" s="4"/>
      <c r="C67" s="445"/>
      <c r="D67" s="445"/>
      <c r="E67" s="445"/>
      <c r="F67" s="445"/>
      <c r="G67" s="445"/>
    </row>
    <row r="68" spans="1:7" ht="15.95">
      <c r="A68" s="4"/>
      <c r="B68" s="4"/>
      <c r="C68" s="446" t="s">
        <v>30</v>
      </c>
      <c r="D68" s="446"/>
      <c r="E68" s="446"/>
      <c r="F68" s="446"/>
      <c r="G68" s="446"/>
    </row>
    <row r="69" spans="1:7" s="143" customFormat="1" ht="15.95">
      <c r="A69" s="4"/>
      <c r="B69" s="4"/>
      <c r="C69" s="432" t="s">
        <v>31</v>
      </c>
      <c r="D69" s="432"/>
      <c r="E69" s="432"/>
      <c r="F69" s="432"/>
      <c r="G69" s="432"/>
    </row>
    <row r="70" spans="1:7" s="4" customFormat="1" ht="14.1">
      <c r="B70" s="297" t="s">
        <v>32</v>
      </c>
      <c r="C70" s="448" t="s">
        <v>33</v>
      </c>
      <c r="D70" s="448"/>
      <c r="E70" s="448"/>
      <c r="F70" s="448"/>
      <c r="G70" s="448"/>
    </row>
    <row r="71" spans="1:7" s="4" customFormat="1" ht="15.95">
      <c r="A71" s="124"/>
      <c r="B71" s="124"/>
      <c r="C71" s="191"/>
      <c r="D71" s="143"/>
      <c r="E71" s="191"/>
      <c r="F71" s="143"/>
      <c r="G71" s="143"/>
    </row>
    <row r="72" spans="1:7" s="4" customFormat="1" ht="15.95">
      <c r="A72" s="124"/>
      <c r="B72" s="124"/>
      <c r="C72" s="192"/>
      <c r="D72" s="192"/>
      <c r="E72" s="192"/>
      <c r="F72" s="192"/>
      <c r="G72" s="124"/>
    </row>
    <row r="73" spans="1:7" s="4" customFormat="1" ht="18.75" customHeight="1">
      <c r="A73" s="124"/>
      <c r="B73" s="124"/>
      <c r="C73" s="124"/>
      <c r="D73" s="124"/>
      <c r="E73" s="124"/>
      <c r="F73" s="124"/>
      <c r="G73" s="124"/>
    </row>
    <row r="74" spans="1:7" s="4" customFormat="1" ht="15.95">
      <c r="A74" s="124"/>
      <c r="B74" s="124"/>
      <c r="C74" s="449"/>
      <c r="D74" s="449"/>
      <c r="E74" s="449"/>
      <c r="F74" s="449"/>
      <c r="G74" s="449"/>
    </row>
    <row r="75" spans="1:7" s="4" customFormat="1" ht="15.95">
      <c r="A75" s="124"/>
      <c r="B75" s="124"/>
      <c r="C75" s="449"/>
      <c r="D75" s="449"/>
      <c r="E75" s="449"/>
      <c r="F75" s="449"/>
      <c r="G75" s="449"/>
    </row>
    <row r="76" spans="1:7" ht="15.95">
      <c r="C76" s="449"/>
      <c r="D76" s="449"/>
      <c r="E76" s="449"/>
      <c r="F76" s="449"/>
      <c r="G76" s="449"/>
    </row>
    <row r="77" spans="1:7" ht="15" customHeight="1">
      <c r="C77" s="449"/>
      <c r="D77" s="449"/>
      <c r="E77" s="449"/>
      <c r="F77" s="449"/>
      <c r="G77" s="449"/>
    </row>
    <row r="78" spans="1:7" ht="15" customHeight="1">
      <c r="C78" s="192"/>
      <c r="D78" s="192"/>
      <c r="E78" s="192"/>
      <c r="F78" s="192"/>
    </row>
    <row r="79" spans="1:7" ht="15.95">
      <c r="C79" s="447"/>
      <c r="D79" s="447"/>
      <c r="E79" s="447"/>
    </row>
    <row r="80" spans="1:7" ht="15.95">
      <c r="C80" s="447"/>
      <c r="D80" s="447"/>
      <c r="E80" s="447"/>
    </row>
    <row r="81" ht="18.75" customHeight="1"/>
    <row r="82" ht="15.95"/>
    <row r="83" ht="15.95"/>
    <row r="84" ht="15.95"/>
    <row r="85" ht="15.95"/>
    <row r="86" ht="15.95"/>
    <row r="87" ht="15.95"/>
    <row r="88" ht="15.95"/>
    <row r="89" ht="15.95"/>
    <row r="90" ht="15.95"/>
    <row r="91" ht="15.95"/>
    <row r="92" ht="15.95"/>
    <row r="93" ht="15.95"/>
    <row r="94" ht="15.95"/>
    <row r="95" ht="15.95"/>
    <row r="96" ht="15.95"/>
    <row r="97" ht="15.95"/>
    <row r="98" ht="15.95"/>
    <row r="99" ht="15.95"/>
    <row r="100" ht="15.95"/>
    <row r="101" ht="15.95"/>
    <row r="102" ht="15.95"/>
  </sheetData>
  <sheetProtection selectLockedCells="1"/>
  <dataConsolidate/>
  <mergeCells count="19">
    <mergeCell ref="C80:E80"/>
    <mergeCell ref="C70:G70"/>
    <mergeCell ref="C74:G74"/>
    <mergeCell ref="C75:G75"/>
    <mergeCell ref="C76:G76"/>
    <mergeCell ref="C77:G77"/>
    <mergeCell ref="C79:E79"/>
    <mergeCell ref="C69:G69"/>
    <mergeCell ref="C2:G2"/>
    <mergeCell ref="C3:G3"/>
    <mergeCell ref="C4:G4"/>
    <mergeCell ref="C5:G5"/>
    <mergeCell ref="C6:G6"/>
    <mergeCell ref="C7:G7"/>
    <mergeCell ref="C64:G64"/>
    <mergeCell ref="C65:G65"/>
    <mergeCell ref="C66:G66"/>
    <mergeCell ref="C67:G67"/>
    <mergeCell ref="C68:G68"/>
  </mergeCells>
  <hyperlinks>
    <hyperlink ref="C46" r:id="rId1" display="Reporting currency (ISO-4217)" xr:uid="{00000000-0004-0000-0100-000000000000}"/>
    <hyperlink ref="C49" r:id="rId2" location="r4-7" xr:uid="{00000000-0004-0000-0100-000001000000}"/>
    <hyperlink ref="C32" r:id="rId3" location="r7-2" display="Public debate (Requirement 7.1)" xr:uid="{00000000-0004-0000-0100-000002000000}"/>
    <hyperlink ref="G25" r:id="rId4" display="https://gyeiti.org/gyeiti-2nd-report-fy-2018-and-annexes/" xr:uid="{00000000-0004-0000-0100-000003000000}"/>
  </hyperlinks>
  <pageMargins left="0.25" right="0.25" top="0.75" bottom="0.75" header="0.3" footer="0.3"/>
  <pageSetup paperSize="8" fitToHeight="0" orientation="landscape" horizontalDpi="2400" verticalDpi="2400" r:id="rId5"/>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S14"/>
  <sheetViews>
    <sheetView topLeftCell="F1" zoomScaleNormal="100" workbookViewId="0">
      <selection activeCell="L1" sqref="L1:N1048576"/>
    </sheetView>
  </sheetViews>
  <sheetFormatPr defaultColWidth="10.5" defaultRowHeight="15.95"/>
  <cols>
    <col min="1" max="1" width="14.875" style="225" customWidth="1"/>
    <col min="2" max="2" width="48" style="225" customWidth="1"/>
    <col min="3" max="3" width="3" style="225" customWidth="1"/>
    <col min="4" max="4" width="30.375" style="225" customWidth="1"/>
    <col min="5" max="5" width="3" style="225" customWidth="1"/>
    <col min="6" max="6" width="30.375" style="225" customWidth="1"/>
    <col min="7" max="7" width="3" style="225" customWidth="1"/>
    <col min="8" max="8" width="30.375" style="225" customWidth="1"/>
    <col min="9" max="9" width="3" style="225" customWidth="1"/>
    <col min="10" max="10" width="39.5" style="225" customWidth="1"/>
    <col min="11" max="11" width="3" style="225" customWidth="1"/>
    <col min="12" max="12" width="39.5"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1033</v>
      </c>
    </row>
    <row r="3" spans="1:19" s="43" customFormat="1" ht="165">
      <c r="A3" s="352" t="s">
        <v>1034</v>
      </c>
      <c r="B3" s="60" t="s">
        <v>1035</v>
      </c>
      <c r="D3" s="10" t="s">
        <v>981</v>
      </c>
      <c r="F3" s="61"/>
      <c r="H3" s="61"/>
      <c r="J3" s="52"/>
      <c r="L3" s="362" t="s">
        <v>1036</v>
      </c>
      <c r="N3" s="42"/>
      <c r="P3" s="42"/>
      <c r="R3" s="42"/>
    </row>
    <row r="4" spans="1:19" s="41" customFormat="1" ht="18">
      <c r="A4" s="59"/>
      <c r="B4" s="50"/>
      <c r="D4" s="50"/>
      <c r="F4" s="50"/>
      <c r="H4" s="50"/>
      <c r="J4" s="51"/>
      <c r="L4" s="51"/>
    </row>
    <row r="5" spans="1:19" s="56" customFormat="1" ht="75.95">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51"/>
      <c r="N6" s="51"/>
      <c r="P6" s="51"/>
      <c r="R6" s="51"/>
    </row>
    <row r="7" spans="1:19" s="43" customFormat="1" ht="75">
      <c r="A7" s="352" t="s">
        <v>200</v>
      </c>
      <c r="B7" s="60" t="s">
        <v>1037</v>
      </c>
      <c r="D7" s="10" t="s">
        <v>158</v>
      </c>
      <c r="F7" s="61"/>
      <c r="H7" s="302" t="s">
        <v>1038</v>
      </c>
      <c r="J7" s="301" t="s">
        <v>1039</v>
      </c>
      <c r="L7" s="362" t="s">
        <v>1040</v>
      </c>
      <c r="M7" s="41"/>
      <c r="N7" s="42"/>
      <c r="O7" s="41"/>
      <c r="P7" s="42"/>
      <c r="Q7" s="41"/>
      <c r="R7" s="42"/>
    </row>
    <row r="8" spans="1:19" s="41" customFormat="1" ht="18">
      <c r="A8" s="59"/>
      <c r="B8" s="50"/>
      <c r="D8" s="50"/>
      <c r="F8" s="50"/>
      <c r="H8" s="50"/>
      <c r="J8" s="51"/>
      <c r="L8" s="51"/>
      <c r="N8" s="51"/>
      <c r="P8" s="51"/>
      <c r="R8" s="51"/>
    </row>
    <row r="9" spans="1:19" s="9" customFormat="1" ht="30">
      <c r="A9" s="14"/>
      <c r="B9" s="57" t="s">
        <v>1041</v>
      </c>
      <c r="D9" s="10" t="s">
        <v>158</v>
      </c>
      <c r="F9" s="10" t="str">
        <f>IF(D9=[2]Lists!$K$4,"&lt; Input URL to data source &gt;",IF(D9=[2]Lists!$K$5,"&lt; Reference section in EITI Report or URL &gt;",IF(D9=[2]Lists!$K$6,"&lt; Reference evidence of non-applicability &gt;","")))</f>
        <v>&lt; Reference evidence of non-applicability &gt;</v>
      </c>
      <c r="G9" s="41"/>
      <c r="H9" s="10" t="str">
        <f>IF(F9=[2]Lists!$K$4,"&lt; Input URL to data source &gt;",IF(F9=[2]Lists!$K$5,"&lt; Reference section in EITI Report or URL &gt;",IF(F9=[2]Lists!$K$6,"&lt; Reference evidence of non-applicability &gt;","")))</f>
        <v/>
      </c>
      <c r="I9" s="41"/>
      <c r="J9" s="513"/>
      <c r="K9" s="41"/>
      <c r="L9" s="362"/>
      <c r="M9" s="41"/>
      <c r="N9" s="42"/>
      <c r="O9" s="41"/>
      <c r="P9" s="42"/>
      <c r="Q9" s="41"/>
      <c r="R9" s="42"/>
      <c r="S9" s="41"/>
    </row>
    <row r="10" spans="1:19" s="9" customFormat="1" ht="30">
      <c r="A10" s="14"/>
      <c r="B10" s="63" t="s">
        <v>1042</v>
      </c>
      <c r="D10" s="10" t="s">
        <v>158</v>
      </c>
      <c r="F10" s="10" t="s">
        <v>514</v>
      </c>
      <c r="G10" s="43"/>
      <c r="H10" s="10" t="s">
        <v>514</v>
      </c>
      <c r="I10" s="43"/>
      <c r="J10" s="514"/>
      <c r="K10" s="43"/>
      <c r="L10" s="362"/>
      <c r="M10" s="43"/>
      <c r="N10" s="42"/>
      <c r="O10" s="43"/>
      <c r="P10" s="42"/>
      <c r="Q10" s="43"/>
      <c r="R10" s="42"/>
      <c r="S10" s="43"/>
    </row>
    <row r="11" spans="1:19" s="9" customFormat="1" ht="45">
      <c r="A11" s="14"/>
      <c r="B11" s="63" t="s">
        <v>1043</v>
      </c>
      <c r="D11" s="10" t="s">
        <v>158</v>
      </c>
      <c r="F11" s="10"/>
      <c r="G11" s="43"/>
      <c r="H11" s="10"/>
      <c r="I11" s="43"/>
      <c r="J11" s="514"/>
      <c r="K11" s="43"/>
      <c r="L11" s="362"/>
      <c r="M11" s="43"/>
      <c r="N11" s="42"/>
      <c r="O11" s="43"/>
      <c r="P11" s="42"/>
      <c r="Q11" s="43"/>
      <c r="R11" s="42"/>
      <c r="S11" s="43"/>
    </row>
    <row r="12" spans="1:19" s="9" customFormat="1" ht="45">
      <c r="A12" s="14"/>
      <c r="B12" s="63" t="s">
        <v>1044</v>
      </c>
      <c r="D12" s="10" t="s">
        <v>158</v>
      </c>
      <c r="F12" s="10"/>
      <c r="G12" s="43"/>
      <c r="H12" s="10"/>
      <c r="I12" s="43"/>
      <c r="J12" s="514"/>
      <c r="K12" s="43"/>
      <c r="L12" s="362"/>
      <c r="M12" s="43"/>
      <c r="N12" s="42"/>
      <c r="O12" s="43"/>
      <c r="P12" s="42"/>
      <c r="Q12" s="43"/>
      <c r="R12" s="42"/>
      <c r="S12" s="43"/>
    </row>
    <row r="13" spans="1:19" s="9" customFormat="1" ht="45">
      <c r="A13" s="14"/>
      <c r="B13" s="63" t="s">
        <v>1045</v>
      </c>
      <c r="D13" s="10" t="s">
        <v>158</v>
      </c>
      <c r="F13" s="10"/>
      <c r="G13" s="43"/>
      <c r="H13" s="10"/>
      <c r="I13" s="43"/>
      <c r="J13" s="515"/>
      <c r="K13" s="43"/>
      <c r="L13" s="362"/>
      <c r="M13" s="43"/>
      <c r="N13" s="42"/>
      <c r="O13" s="43"/>
      <c r="P13" s="42"/>
      <c r="Q13" s="43"/>
      <c r="R13" s="42"/>
      <c r="S13" s="43"/>
    </row>
    <row r="14" spans="1:19" s="227" customFormat="1">
      <c r="A14" s="226"/>
    </row>
  </sheetData>
  <mergeCells count="1">
    <mergeCell ref="J9:J13"/>
  </mergeCells>
  <pageMargins left="0.7" right="0.7" top="0.75" bottom="0.75" header="0.3" footer="0.3"/>
  <pageSetup paperSize="8" orientation="landscape" horizontalDpi="1200" verticalDpi="12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S12"/>
  <sheetViews>
    <sheetView topLeftCell="F1" zoomScaleNormal="100" workbookViewId="0">
      <selection activeCell="L1" sqref="L1:N1048576"/>
    </sheetView>
  </sheetViews>
  <sheetFormatPr defaultColWidth="10.5" defaultRowHeight="15.95"/>
  <cols>
    <col min="1" max="1" width="17.875" style="225" customWidth="1"/>
    <col min="2" max="2" width="44" style="225" customWidth="1"/>
    <col min="3" max="3" width="3" style="225" customWidth="1"/>
    <col min="4" max="4" width="25.875" style="225" customWidth="1"/>
    <col min="5" max="5" width="3" style="225" customWidth="1"/>
    <col min="6" max="6" width="25.875" style="225" customWidth="1"/>
    <col min="7" max="7" width="3" style="225" customWidth="1"/>
    <col min="8" max="8" width="25.875" style="225" customWidth="1"/>
    <col min="9" max="9" width="3" style="225" customWidth="1"/>
    <col min="10" max="10" width="39.5" style="225" customWidth="1"/>
    <col min="11" max="11" width="3" style="225" customWidth="1"/>
    <col min="12" max="12" width="39.5" style="380"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1046</v>
      </c>
    </row>
    <row r="3" spans="1:19" s="43" customFormat="1" ht="210">
      <c r="A3" s="352" t="s">
        <v>1047</v>
      </c>
      <c r="B3" s="60" t="s">
        <v>1048</v>
      </c>
      <c r="D3" s="371" t="s">
        <v>198</v>
      </c>
      <c r="F3" s="61"/>
      <c r="H3" s="61"/>
      <c r="J3" s="52"/>
      <c r="L3" s="388" t="s">
        <v>1049</v>
      </c>
      <c r="N3" s="42"/>
      <c r="P3" s="42"/>
      <c r="R3" s="42"/>
    </row>
    <row r="4" spans="1:19" s="41" customFormat="1" ht="18">
      <c r="A4" s="59"/>
      <c r="B4" s="50"/>
      <c r="D4" s="50"/>
      <c r="F4" s="50"/>
      <c r="H4" s="50"/>
      <c r="J4" s="51"/>
      <c r="L4" s="389"/>
    </row>
    <row r="5" spans="1:19" s="56" customFormat="1" ht="75.95">
      <c r="A5" s="54"/>
      <c r="B5" s="55" t="s">
        <v>129</v>
      </c>
      <c r="D5" s="86" t="s">
        <v>130</v>
      </c>
      <c r="E5" s="48"/>
      <c r="F5" s="86" t="s">
        <v>131</v>
      </c>
      <c r="G5" s="48"/>
      <c r="H5" s="86" t="s">
        <v>132</v>
      </c>
      <c r="J5" s="49" t="s">
        <v>133</v>
      </c>
      <c r="K5" s="48"/>
      <c r="L5" s="390" t="s">
        <v>134</v>
      </c>
      <c r="M5" s="48"/>
      <c r="N5" s="49" t="s">
        <v>135</v>
      </c>
      <c r="O5" s="48"/>
      <c r="P5" s="49" t="s">
        <v>136</v>
      </c>
      <c r="Q5" s="48"/>
      <c r="R5" s="49" t="s">
        <v>137</v>
      </c>
      <c r="S5" s="48"/>
    </row>
    <row r="6" spans="1:19" s="41" customFormat="1" ht="18">
      <c r="A6" s="59"/>
      <c r="B6" s="50"/>
      <c r="D6" s="50"/>
      <c r="F6" s="50"/>
      <c r="H6" s="50"/>
      <c r="J6" s="51"/>
      <c r="L6" s="389"/>
      <c r="N6" s="51"/>
      <c r="P6" s="51"/>
      <c r="R6" s="51"/>
    </row>
    <row r="7" spans="1:19" s="41" customFormat="1" ht="105">
      <c r="A7" s="59"/>
      <c r="B7" s="77" t="s">
        <v>1050</v>
      </c>
      <c r="D7" s="10" t="s">
        <v>343</v>
      </c>
      <c r="F7" s="10" t="str">
        <f>IF(D7=[2]Lists!$K$4,"&lt; Input URL to data source &gt;",IF(D7=[2]Lists!$K$5,"&lt; Reference section in EITI Report or URL &gt;",IF(D7=[2]Lists!$K$6,"&lt; Reference evidence of non-applicability &gt;","")))</f>
        <v/>
      </c>
      <c r="H7" s="10" t="s">
        <v>1051</v>
      </c>
      <c r="J7" s="274" t="s">
        <v>1052</v>
      </c>
      <c r="L7" s="388" t="s">
        <v>1053</v>
      </c>
      <c r="N7" s="42"/>
      <c r="P7" s="42"/>
      <c r="R7" s="42"/>
    </row>
    <row r="8" spans="1:19" s="41" customFormat="1" ht="51">
      <c r="A8" s="59"/>
      <c r="B8" s="57" t="s">
        <v>1054</v>
      </c>
      <c r="D8" s="10" t="s">
        <v>329</v>
      </c>
      <c r="F8" s="10" t="str">
        <f>IF(D8=[2]Lists!$K$4,"&lt; Input URL to data source &gt;",IF(D8=[2]Lists!$K$5,"&lt; Reference section in EITI Report or URL &gt;",IF(D8=[2]Lists!$K$6,"&lt; Reference evidence of non-applicability &gt;","")))</f>
        <v/>
      </c>
      <c r="H8" s="10" t="str">
        <f>IF(F8=[2]Lists!$K$4,"&lt; Input URL to data source &gt;",IF(F8=[2]Lists!$K$5,"&lt; Reference section in EITI Report or URL &gt;",IF(F8=[2]Lists!$K$6,"&lt; Reference evidence of non-applicability &gt;","")))</f>
        <v/>
      </c>
      <c r="J8" s="341" t="s">
        <v>1055</v>
      </c>
      <c r="L8" s="392" t="s">
        <v>1056</v>
      </c>
      <c r="N8" s="42"/>
      <c r="P8" s="42"/>
      <c r="R8" s="42"/>
    </row>
    <row r="9" spans="1:19" s="41" customFormat="1" ht="45">
      <c r="A9" s="59"/>
      <c r="B9" s="57" t="s">
        <v>1057</v>
      </c>
      <c r="D9" s="10" t="s">
        <v>329</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342"/>
      <c r="L9" s="392" t="s">
        <v>1058</v>
      </c>
      <c r="N9" s="42"/>
      <c r="P9" s="42"/>
      <c r="R9" s="42"/>
    </row>
    <row r="10" spans="1:19" s="41" customFormat="1" ht="45">
      <c r="A10" s="59"/>
      <c r="B10" s="57" t="s">
        <v>1059</v>
      </c>
      <c r="D10" s="10" t="s">
        <v>329</v>
      </c>
      <c r="F10" s="10" t="str">
        <f>IF(D10=[2]Lists!$K$4,"&lt; Input URL to data source &gt;",IF(D10=[2]Lists!$K$5,"&lt; Reference section in EITI Report or URL &gt;",IF(D10=[2]Lists!$K$6,"&lt; Reference evidence of non-applicability &gt;","")))</f>
        <v/>
      </c>
      <c r="H10" s="10" t="str">
        <f>IF(F10=[2]Lists!$K$4,"&lt; Input URL to data source &gt;",IF(F10=[2]Lists!$K$5,"&lt; Reference section in EITI Report or URL &gt;",IF(F10=[2]Lists!$K$6,"&lt; Reference evidence of non-applicability &gt;","")))</f>
        <v/>
      </c>
      <c r="J10" s="342"/>
      <c r="L10" s="392" t="s">
        <v>1060</v>
      </c>
      <c r="N10" s="42"/>
      <c r="P10" s="42"/>
      <c r="R10" s="42"/>
    </row>
    <row r="11" spans="1:19" s="41" customFormat="1" ht="30">
      <c r="A11" s="59"/>
      <c r="B11" s="57" t="s">
        <v>1061</v>
      </c>
      <c r="D11" s="10" t="s">
        <v>329</v>
      </c>
      <c r="F11" s="10" t="str">
        <f>IF(D11=[2]Lists!$K$4,"&lt; Input URL to data source &gt;",IF(D11=[2]Lists!$K$5,"&lt; Reference section in EITI Report or URL &gt;",IF(D11=[2]Lists!$K$6,"&lt; Reference evidence of non-applicability &gt;","")))</f>
        <v/>
      </c>
      <c r="H11" s="10" t="str">
        <f>IF(F11=[2]Lists!$K$4,"&lt; Input URL to data source &gt;",IF(F11=[2]Lists!$K$5,"&lt; Reference section in EITI Report or URL &gt;",IF(F11=[2]Lists!$K$6,"&lt; Reference evidence of non-applicability &gt;","")))</f>
        <v/>
      </c>
      <c r="J11" s="343"/>
      <c r="L11" s="392" t="s">
        <v>1062</v>
      </c>
      <c r="N11" s="42"/>
      <c r="P11" s="42"/>
      <c r="R11" s="42"/>
    </row>
    <row r="12" spans="1:19" s="227" customFormat="1" ht="30">
      <c r="A12" s="226"/>
      <c r="B12" s="77" t="s">
        <v>1063</v>
      </c>
      <c r="D12" s="235"/>
      <c r="J12" s="227" t="s">
        <v>1064</v>
      </c>
      <c r="L12" s="395"/>
    </row>
  </sheetData>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10"/>
  <sheetViews>
    <sheetView topLeftCell="F1" zoomScaleNormal="100" workbookViewId="0">
      <selection activeCell="L1" sqref="L1:N1048576"/>
    </sheetView>
  </sheetViews>
  <sheetFormatPr defaultColWidth="10.5" defaultRowHeight="15.95"/>
  <cols>
    <col min="1" max="1" width="17.5" style="225" customWidth="1"/>
    <col min="2" max="2" width="38" style="225" customWidth="1"/>
    <col min="3" max="3" width="3.375" style="225" customWidth="1"/>
    <col min="4" max="4" width="26" style="225" customWidth="1"/>
    <col min="5" max="5" width="3.375" style="225" customWidth="1"/>
    <col min="6" max="6" width="26" style="225" customWidth="1"/>
    <col min="7" max="7" width="3.375" style="225" customWidth="1"/>
    <col min="8" max="8" width="26" style="225" customWidth="1"/>
    <col min="9" max="9" width="3.375" style="225" customWidth="1"/>
    <col min="10" max="10" width="39.5" style="225" customWidth="1"/>
    <col min="11" max="11" width="3" style="225" customWidth="1"/>
    <col min="12" max="12" width="39.5" style="380" customWidth="1"/>
    <col min="13" max="13" width="3" style="225" customWidth="1"/>
    <col min="14" max="14" width="39.5" style="380"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1065</v>
      </c>
    </row>
    <row r="3" spans="1:19" s="43" customFormat="1" ht="150">
      <c r="A3" s="352" t="s">
        <v>1066</v>
      </c>
      <c r="B3" s="60" t="s">
        <v>1067</v>
      </c>
      <c r="D3" s="371" t="s">
        <v>127</v>
      </c>
      <c r="F3" s="61"/>
      <c r="H3" s="61"/>
      <c r="J3" s="52"/>
      <c r="L3" s="388" t="s">
        <v>1068</v>
      </c>
      <c r="N3" s="388"/>
      <c r="P3" s="42"/>
      <c r="R3" s="42"/>
    </row>
    <row r="4" spans="1:19" s="41" customFormat="1" ht="18">
      <c r="A4" s="59"/>
      <c r="B4" s="50"/>
      <c r="D4" s="50"/>
      <c r="F4" s="50"/>
      <c r="H4" s="50"/>
      <c r="J4" s="51"/>
      <c r="L4" s="389"/>
      <c r="N4" s="418"/>
    </row>
    <row r="5" spans="1:19" s="56" customFormat="1" ht="75.95">
      <c r="A5" s="54"/>
      <c r="B5" s="55" t="s">
        <v>129</v>
      </c>
      <c r="D5" s="86" t="s">
        <v>130</v>
      </c>
      <c r="E5" s="48"/>
      <c r="F5" s="86" t="s">
        <v>131</v>
      </c>
      <c r="G5" s="48"/>
      <c r="H5" s="86" t="s">
        <v>132</v>
      </c>
      <c r="J5" s="49" t="s">
        <v>133</v>
      </c>
      <c r="K5" s="48"/>
      <c r="L5" s="390" t="s">
        <v>134</v>
      </c>
      <c r="M5" s="48"/>
      <c r="N5" s="390" t="s">
        <v>135</v>
      </c>
      <c r="O5" s="48"/>
      <c r="P5" s="49" t="s">
        <v>136</v>
      </c>
      <c r="Q5" s="48"/>
      <c r="R5" s="49" t="s">
        <v>137</v>
      </c>
      <c r="S5" s="48"/>
    </row>
    <row r="6" spans="1:19" s="41" customFormat="1" ht="18">
      <c r="A6" s="59"/>
      <c r="B6" s="50"/>
      <c r="D6" s="50"/>
      <c r="F6" s="50"/>
      <c r="H6" s="50"/>
      <c r="J6" s="51"/>
      <c r="L6" s="389"/>
      <c r="N6" s="389"/>
      <c r="P6" s="51"/>
      <c r="R6" s="51"/>
    </row>
    <row r="7" spans="1:19" s="9" customFormat="1" ht="120">
      <c r="A7" s="14"/>
      <c r="B7" s="77" t="s">
        <v>1069</v>
      </c>
      <c r="D7" s="10" t="s">
        <v>1070</v>
      </c>
      <c r="E7" s="79"/>
      <c r="F7" s="10" t="str">
        <f>IF(D7=[2]Lists!$K$4,"&lt; Input URL to data source &gt;",IF(D7=[2]Lists!$K$5,"&lt; Reference section in EITI Report or URL &gt;",IF(D7=[2]Lists!$K$6,"&lt; Reference evidence of non-applicability &gt;","")))</f>
        <v/>
      </c>
      <c r="G7" s="41"/>
      <c r="H7" s="10" t="str">
        <f>IF(F7=[2]Lists!$K$4,"&lt; Input URL to data source &gt;",IF(F7=[2]Lists!$K$5,"&lt; Reference section in EITI Report or URL &gt;",IF(F7=[2]Lists!$K$6,"&lt; Reference evidence of non-applicability &gt;","")))</f>
        <v/>
      </c>
      <c r="I7" s="41"/>
      <c r="J7" s="274" t="s">
        <v>1071</v>
      </c>
      <c r="K7" s="41"/>
      <c r="L7" s="398" t="s">
        <v>1072</v>
      </c>
      <c r="M7" s="41"/>
      <c r="N7" s="388"/>
      <c r="O7" s="41"/>
      <c r="P7" s="42"/>
      <c r="Q7" s="41"/>
      <c r="R7" s="42"/>
      <c r="S7" s="41"/>
    </row>
    <row r="8" spans="1:19" s="79" customFormat="1" ht="45">
      <c r="A8" s="78"/>
      <c r="B8" s="77" t="s">
        <v>1073</v>
      </c>
      <c r="D8" s="337" t="s">
        <v>107</v>
      </c>
      <c r="F8" s="10" t="str">
        <f>IF(D8=[2]Lists!$K$4,"&lt; Input URL to data source &gt;",IF(D8=[2]Lists!$K$5,"&lt; Reference section in EITI Report or URL &gt;",IF(D8=[2]Lists!$K$6,"&lt; Reference evidence of non-applicability &gt;","")))</f>
        <v/>
      </c>
      <c r="H8" s="10" t="s">
        <v>1074</v>
      </c>
      <c r="J8" s="259" t="s">
        <v>1075</v>
      </c>
      <c r="K8" s="80"/>
      <c r="L8" s="388" t="s">
        <v>1076</v>
      </c>
      <c r="M8" s="80"/>
      <c r="N8" s="388"/>
      <c r="O8" s="80"/>
      <c r="P8" s="42"/>
      <c r="Q8" s="80"/>
      <c r="R8" s="42"/>
    </row>
    <row r="9" spans="1:19" s="79" customFormat="1" ht="150">
      <c r="A9" s="78"/>
      <c r="B9" s="81" t="s">
        <v>1077</v>
      </c>
      <c r="D9" s="337" t="s">
        <v>107</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274" t="s">
        <v>1078</v>
      </c>
      <c r="K9" s="80"/>
      <c r="L9" s="388" t="s">
        <v>1079</v>
      </c>
      <c r="M9" s="80"/>
      <c r="N9" s="388" t="s">
        <v>1080</v>
      </c>
      <c r="O9" s="80"/>
      <c r="P9" s="42"/>
      <c r="Q9" s="80"/>
      <c r="R9" s="42"/>
    </row>
    <row r="10" spans="1:19" s="227" customFormat="1">
      <c r="A10" s="226"/>
      <c r="L10" s="395"/>
      <c r="N10" s="395"/>
    </row>
  </sheetData>
  <pageMargins left="0.7" right="0.7" top="0.75" bottom="0.75" header="0.3" footer="0.3"/>
  <pageSetup paperSize="8" orientation="landscape" horizontalDpi="1200" verticalDpi="12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S26"/>
  <sheetViews>
    <sheetView topLeftCell="H1" zoomScaleNormal="100" workbookViewId="0">
      <selection activeCell="L1" sqref="L1:N1048576"/>
    </sheetView>
  </sheetViews>
  <sheetFormatPr defaultColWidth="10.5" defaultRowHeight="15.95"/>
  <cols>
    <col min="1" max="1" width="22" style="225" customWidth="1"/>
    <col min="2" max="2" width="45.5" style="225" customWidth="1"/>
    <col min="3" max="3" width="3" style="225" customWidth="1"/>
    <col min="4" max="4" width="24.5" style="225" customWidth="1"/>
    <col min="5" max="5" width="3" style="225" customWidth="1"/>
    <col min="6" max="6" width="24.5" style="225" customWidth="1"/>
    <col min="7" max="7" width="3" style="225" customWidth="1"/>
    <col min="8" max="8" width="24.5" style="225" customWidth="1"/>
    <col min="9" max="9" width="3" style="225" customWidth="1"/>
    <col min="10" max="10" width="39.5" style="225" customWidth="1"/>
    <col min="11" max="11" width="3" style="225" customWidth="1"/>
    <col min="12" max="12" width="45.5" style="387" customWidth="1"/>
    <col min="13" max="13" width="3" style="387" customWidth="1"/>
    <col min="14" max="14" width="39.5" style="387"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1081</v>
      </c>
    </row>
    <row r="3" spans="1:19" s="43" customFormat="1" ht="285">
      <c r="A3" s="352" t="s">
        <v>1082</v>
      </c>
      <c r="B3" s="60" t="s">
        <v>1083</v>
      </c>
      <c r="D3" s="421" t="s">
        <v>410</v>
      </c>
      <c r="F3" s="61"/>
      <c r="H3" s="61"/>
      <c r="J3" s="52"/>
      <c r="L3" s="388" t="s">
        <v>1084</v>
      </c>
      <c r="M3" s="422"/>
      <c r="N3" s="388"/>
      <c r="P3" s="42"/>
      <c r="R3" s="42"/>
    </row>
    <row r="4" spans="1:19" s="41" customFormat="1" ht="18">
      <c r="A4" s="59"/>
      <c r="B4" s="50"/>
      <c r="D4" s="50"/>
      <c r="F4" s="50"/>
      <c r="H4" s="50"/>
      <c r="J4" s="51"/>
      <c r="L4" s="389"/>
      <c r="M4" s="418"/>
      <c r="N4" s="418"/>
    </row>
    <row r="5" spans="1:19" s="56" customFormat="1" ht="75.95">
      <c r="A5" s="54"/>
      <c r="B5" s="55" t="s">
        <v>129</v>
      </c>
      <c r="D5" s="86" t="s">
        <v>130</v>
      </c>
      <c r="E5" s="48"/>
      <c r="F5" s="86" t="s">
        <v>131</v>
      </c>
      <c r="G5" s="48"/>
      <c r="H5" s="86" t="s">
        <v>132</v>
      </c>
      <c r="J5" s="49" t="s">
        <v>133</v>
      </c>
      <c r="K5" s="48"/>
      <c r="L5" s="390" t="s">
        <v>134</v>
      </c>
      <c r="M5" s="423"/>
      <c r="N5" s="390" t="s">
        <v>135</v>
      </c>
      <c r="O5" s="48"/>
      <c r="P5" s="49" t="s">
        <v>136</v>
      </c>
      <c r="Q5" s="48"/>
      <c r="R5" s="49" t="s">
        <v>137</v>
      </c>
      <c r="S5" s="48"/>
    </row>
    <row r="6" spans="1:19" s="41" customFormat="1" ht="18">
      <c r="A6" s="59"/>
      <c r="B6" s="50"/>
      <c r="D6" s="50"/>
      <c r="F6" s="50"/>
      <c r="H6" s="50"/>
      <c r="J6" s="51"/>
      <c r="L6" s="389"/>
      <c r="M6" s="418"/>
      <c r="N6" s="389"/>
      <c r="P6" s="51"/>
      <c r="R6" s="51"/>
    </row>
    <row r="7" spans="1:19" s="9" customFormat="1" ht="180">
      <c r="A7" s="14"/>
      <c r="B7" s="82" t="s">
        <v>1085</v>
      </c>
      <c r="D7" s="10" t="s">
        <v>1086</v>
      </c>
      <c r="F7" s="10" t="s">
        <v>1087</v>
      </c>
      <c r="G7" s="41"/>
      <c r="H7" s="10" t="s">
        <v>1088</v>
      </c>
      <c r="I7" s="41"/>
      <c r="J7" s="274" t="s">
        <v>1089</v>
      </c>
      <c r="K7" s="41"/>
      <c r="L7" s="398" t="s">
        <v>1090</v>
      </c>
      <c r="M7" s="418"/>
      <c r="N7" s="388"/>
      <c r="O7" s="41"/>
      <c r="P7" s="42"/>
      <c r="Q7" s="41"/>
      <c r="R7" s="42"/>
      <c r="S7" s="41"/>
    </row>
    <row r="8" spans="1:19" s="9" customFormat="1" ht="285">
      <c r="A8" s="14"/>
      <c r="B8" s="82" t="s">
        <v>1091</v>
      </c>
      <c r="D8" s="10" t="s">
        <v>1092</v>
      </c>
      <c r="F8" s="10"/>
      <c r="G8" s="43"/>
      <c r="H8" s="10" t="s">
        <v>1093</v>
      </c>
      <c r="I8" s="43"/>
      <c r="J8" s="274" t="s">
        <v>1094</v>
      </c>
      <c r="K8" s="43"/>
      <c r="L8" s="398" t="s">
        <v>1095</v>
      </c>
      <c r="M8" s="422"/>
      <c r="N8" s="388"/>
      <c r="O8" s="43"/>
      <c r="P8" s="42"/>
      <c r="Q8" s="43"/>
      <c r="R8" s="42"/>
      <c r="S8" s="43"/>
    </row>
    <row r="9" spans="1:19" s="9" customFormat="1" ht="195">
      <c r="A9" s="14"/>
      <c r="B9" s="82" t="s">
        <v>1096</v>
      </c>
      <c r="D9" s="10" t="s">
        <v>1097</v>
      </c>
      <c r="F9" s="10" t="s">
        <v>1098</v>
      </c>
      <c r="G9" s="41"/>
      <c r="H9" s="10" t="s">
        <v>1099</v>
      </c>
      <c r="I9" s="41"/>
      <c r="J9" s="274" t="s">
        <v>1100</v>
      </c>
      <c r="K9" s="41"/>
      <c r="L9" s="388" t="s">
        <v>1101</v>
      </c>
      <c r="M9" s="418"/>
      <c r="N9" s="388" t="s">
        <v>1102</v>
      </c>
      <c r="O9" s="41"/>
      <c r="P9" s="42"/>
      <c r="Q9" s="41"/>
      <c r="R9" s="42"/>
      <c r="S9" s="41"/>
    </row>
    <row r="10" spans="1:19" s="9" customFormat="1" ht="30">
      <c r="A10" s="14"/>
      <c r="B10" s="82" t="s">
        <v>1103</v>
      </c>
      <c r="D10" s="10" t="s">
        <v>1104</v>
      </c>
      <c r="F10" s="10" t="str">
        <f>IF(D10=[2]Lists!$K$4,"&lt; Input URL to data source &gt;",IF(D10=[2]Lists!$K$5,"&lt; Reference section in EITI Report or URL &gt;",IF(D10=[2]Lists!$K$6,"&lt; Reference evidence of non-applicability &gt;","")))</f>
        <v/>
      </c>
      <c r="G10" s="43"/>
      <c r="H10" s="10" t="s">
        <v>1105</v>
      </c>
      <c r="I10" s="43"/>
      <c r="J10" s="274" t="s">
        <v>1106</v>
      </c>
      <c r="K10" s="43"/>
      <c r="L10" s="388" t="s">
        <v>1107</v>
      </c>
      <c r="M10" s="422"/>
      <c r="N10" s="388"/>
      <c r="O10" s="43"/>
      <c r="P10" s="42"/>
      <c r="Q10" s="43"/>
      <c r="R10" s="42"/>
      <c r="S10" s="43"/>
    </row>
    <row r="11" spans="1:19" s="9" customFormat="1" ht="150">
      <c r="A11" s="14"/>
      <c r="B11" s="82" t="s">
        <v>1108</v>
      </c>
      <c r="D11" s="10" t="s">
        <v>1109</v>
      </c>
      <c r="F11" s="10" t="str">
        <f>IF(D11=[2]Lists!$K$4,"&lt; Input URL to data source &gt;",IF(D11=[2]Lists!$K$5,"&lt; Reference section in EITI Report or URL &gt;",IF(D11=[2]Lists!$K$6,"&lt; Reference evidence of non-applicability &gt;","")))</f>
        <v/>
      </c>
      <c r="G11" s="41"/>
      <c r="H11" s="10" t="s">
        <v>1110</v>
      </c>
      <c r="I11" s="41"/>
      <c r="J11" s="259" t="s">
        <v>1110</v>
      </c>
      <c r="K11" s="41"/>
      <c r="L11" s="388" t="s">
        <v>1111</v>
      </c>
      <c r="M11" s="418"/>
      <c r="N11" s="388"/>
      <c r="O11" s="41"/>
      <c r="P11" s="42"/>
      <c r="Q11" s="41"/>
      <c r="R11" s="42"/>
      <c r="S11" s="41"/>
    </row>
    <row r="12" spans="1:19" s="9" customFormat="1" ht="45">
      <c r="A12" s="14"/>
      <c r="B12" s="82" t="s">
        <v>1112</v>
      </c>
      <c r="D12" s="10" t="s">
        <v>329</v>
      </c>
      <c r="F12" s="10" t="str">
        <f>IF(D12=[2]Lists!$K$4,"&lt; Input URL to data source &gt;",IF(D12=[2]Lists!$K$5,"&lt; Reference section in EITI Report or URL &gt;",IF(D12=[2]Lists!$K$6,"&lt; Reference evidence of non-applicability &gt;","")))</f>
        <v/>
      </c>
      <c r="G12" s="228"/>
      <c r="H12" s="10"/>
      <c r="I12" s="228"/>
      <c r="J12" s="259" t="s">
        <v>1113</v>
      </c>
      <c r="K12" s="228"/>
      <c r="L12" s="392" t="s">
        <v>1114</v>
      </c>
      <c r="M12" s="424"/>
      <c r="N12" s="388" t="s">
        <v>1115</v>
      </c>
      <c r="O12" s="228"/>
      <c r="P12" s="42"/>
      <c r="Q12" s="228"/>
      <c r="R12" s="42"/>
      <c r="S12" s="228"/>
    </row>
    <row r="13" spans="1:19" s="72" customFormat="1" ht="75">
      <c r="A13" s="71"/>
      <c r="B13" s="83" t="s">
        <v>1116</v>
      </c>
      <c r="D13" s="10" t="s">
        <v>60</v>
      </c>
      <c r="F13" s="74"/>
      <c r="G13" s="233"/>
      <c r="H13" s="74"/>
      <c r="I13" s="233"/>
      <c r="J13" s="259"/>
      <c r="K13" s="233"/>
      <c r="L13" s="419" t="s">
        <v>1117</v>
      </c>
      <c r="M13" s="394"/>
      <c r="N13" s="419"/>
      <c r="O13" s="233"/>
      <c r="P13" s="75"/>
      <c r="Q13" s="233"/>
      <c r="R13" s="75"/>
      <c r="S13" s="233"/>
    </row>
    <row r="14" spans="1:19" s="72" customFormat="1" ht="30">
      <c r="A14" s="71"/>
      <c r="B14" s="63" t="s">
        <v>1118</v>
      </c>
      <c r="D14" s="10" t="s">
        <v>60</v>
      </c>
      <c r="F14" s="74"/>
      <c r="G14" s="233"/>
      <c r="H14" s="74" t="s">
        <v>1119</v>
      </c>
      <c r="I14" s="233"/>
      <c r="J14" s="259"/>
      <c r="K14" s="233"/>
      <c r="L14" s="419" t="s">
        <v>1120</v>
      </c>
      <c r="M14" s="394"/>
      <c r="N14" s="419"/>
      <c r="O14" s="233"/>
      <c r="P14" s="75"/>
      <c r="Q14" s="233"/>
      <c r="R14" s="75"/>
      <c r="S14" s="233"/>
    </row>
    <row r="15" spans="1:19" s="72" customFormat="1" ht="165">
      <c r="A15" s="71"/>
      <c r="B15" s="63" t="s">
        <v>1121</v>
      </c>
      <c r="D15" s="10" t="s">
        <v>60</v>
      </c>
      <c r="F15" s="74"/>
      <c r="G15" s="233"/>
      <c r="H15" s="74" t="s">
        <v>1122</v>
      </c>
      <c r="I15" s="233"/>
      <c r="J15" s="259"/>
      <c r="K15" s="233"/>
      <c r="L15" s="425" t="s">
        <v>1123</v>
      </c>
      <c r="M15" s="394"/>
      <c r="N15" s="419"/>
      <c r="O15" s="233"/>
      <c r="P15" s="75"/>
      <c r="Q15" s="233"/>
      <c r="R15" s="75"/>
      <c r="S15" s="233"/>
    </row>
    <row r="16" spans="1:19" s="72" customFormat="1" ht="90">
      <c r="A16" s="71"/>
      <c r="B16" s="63" t="s">
        <v>1124</v>
      </c>
      <c r="D16" s="10" t="s">
        <v>60</v>
      </c>
      <c r="F16" s="74"/>
      <c r="G16" s="233"/>
      <c r="H16" s="74" t="s">
        <v>1122</v>
      </c>
      <c r="I16" s="233"/>
      <c r="J16" s="259"/>
      <c r="K16" s="233"/>
      <c r="L16" s="419" t="s">
        <v>1125</v>
      </c>
      <c r="M16" s="394"/>
      <c r="N16" s="419"/>
      <c r="O16" s="233"/>
      <c r="P16" s="75"/>
      <c r="Q16" s="233"/>
      <c r="R16" s="75"/>
      <c r="S16" s="233"/>
    </row>
    <row r="17" spans="1:19" s="72" customFormat="1" ht="75">
      <c r="A17" s="71"/>
      <c r="B17" s="63" t="s">
        <v>1126</v>
      </c>
      <c r="D17" s="10" t="s">
        <v>60</v>
      </c>
      <c r="F17" s="74"/>
      <c r="G17" s="233"/>
      <c r="H17" s="74" t="s">
        <v>1122</v>
      </c>
      <c r="I17" s="233"/>
      <c r="J17" s="259"/>
      <c r="K17" s="233"/>
      <c r="L17" s="425" t="s">
        <v>1127</v>
      </c>
      <c r="M17" s="394"/>
      <c r="N17" s="419"/>
      <c r="O17" s="233"/>
      <c r="P17" s="75"/>
      <c r="Q17" s="233"/>
      <c r="R17" s="75"/>
      <c r="S17" s="233"/>
    </row>
    <row r="18" spans="1:19" s="72" customFormat="1" ht="285">
      <c r="A18" s="71"/>
      <c r="B18" s="63" t="s">
        <v>1128</v>
      </c>
      <c r="D18" s="10" t="s">
        <v>60</v>
      </c>
      <c r="F18" s="74"/>
      <c r="G18" s="233"/>
      <c r="H18" s="74" t="s">
        <v>1129</v>
      </c>
      <c r="I18" s="233"/>
      <c r="J18" s="259"/>
      <c r="K18" s="233"/>
      <c r="L18" s="419" t="s">
        <v>1130</v>
      </c>
      <c r="M18" s="394"/>
      <c r="N18" s="419"/>
      <c r="O18" s="233"/>
      <c r="P18" s="75"/>
      <c r="Q18" s="233"/>
      <c r="R18" s="75"/>
      <c r="S18" s="233"/>
    </row>
    <row r="19" spans="1:19" s="72" customFormat="1" ht="75">
      <c r="A19" s="71"/>
      <c r="B19" s="63" t="s">
        <v>1131</v>
      </c>
      <c r="D19" s="10" t="s">
        <v>60</v>
      </c>
      <c r="F19" s="74"/>
      <c r="G19" s="233"/>
      <c r="H19" s="74" t="s">
        <v>1129</v>
      </c>
      <c r="I19" s="233"/>
      <c r="J19" s="259"/>
      <c r="K19" s="233"/>
      <c r="L19" s="419" t="s">
        <v>1132</v>
      </c>
      <c r="M19" s="394"/>
      <c r="N19" s="419"/>
      <c r="O19" s="233"/>
      <c r="P19" s="75"/>
      <c r="Q19" s="233"/>
      <c r="R19" s="75"/>
      <c r="S19" s="233"/>
    </row>
    <row r="20" spans="1:19" s="72" customFormat="1" ht="30">
      <c r="A20" s="71"/>
      <c r="B20" s="63" t="s">
        <v>1133</v>
      </c>
      <c r="D20" s="10" t="s">
        <v>60</v>
      </c>
      <c r="F20" s="74"/>
      <c r="G20" s="233"/>
      <c r="H20" s="74" t="s">
        <v>1134</v>
      </c>
      <c r="I20" s="233"/>
      <c r="J20" s="259"/>
      <c r="K20" s="233"/>
      <c r="L20" s="419" t="s">
        <v>1135</v>
      </c>
      <c r="M20" s="394"/>
      <c r="N20" s="419"/>
      <c r="O20" s="233"/>
      <c r="P20" s="75"/>
      <c r="Q20" s="233"/>
      <c r="R20" s="75"/>
      <c r="S20" s="233"/>
    </row>
    <row r="21" spans="1:19" s="72" customFormat="1" ht="75">
      <c r="A21" s="71"/>
      <c r="B21" s="83" t="s">
        <v>1136</v>
      </c>
      <c r="D21" s="10" t="s">
        <v>158</v>
      </c>
      <c r="F21" s="74"/>
      <c r="G21" s="233"/>
      <c r="H21" s="74"/>
      <c r="I21" s="233"/>
      <c r="J21" s="259"/>
      <c r="K21" s="233"/>
      <c r="L21" s="419" t="s">
        <v>111</v>
      </c>
      <c r="M21" s="394"/>
      <c r="N21" s="419"/>
      <c r="O21" s="233"/>
      <c r="P21" s="75"/>
      <c r="Q21" s="233"/>
      <c r="R21" s="75"/>
      <c r="S21" s="233"/>
    </row>
    <row r="22" spans="1:19" s="72" customFormat="1" ht="45">
      <c r="A22" s="71"/>
      <c r="B22" s="63" t="s">
        <v>1137</v>
      </c>
      <c r="D22" s="10" t="s">
        <v>158</v>
      </c>
      <c r="F22" s="74"/>
      <c r="G22" s="233"/>
      <c r="H22" s="74"/>
      <c r="I22" s="233"/>
      <c r="J22" s="259"/>
      <c r="K22" s="233"/>
      <c r="L22" s="419" t="s">
        <v>111</v>
      </c>
      <c r="M22" s="394"/>
      <c r="N22" s="419"/>
      <c r="O22" s="233"/>
      <c r="P22" s="75"/>
      <c r="Q22" s="233"/>
      <c r="R22" s="75"/>
      <c r="S22" s="233"/>
    </row>
    <row r="23" spans="1:19" s="72" customFormat="1" ht="45" customHeight="1">
      <c r="A23" s="71"/>
      <c r="B23" s="63" t="s">
        <v>1138</v>
      </c>
      <c r="D23" s="10" t="s">
        <v>158</v>
      </c>
      <c r="F23" s="74"/>
      <c r="G23" s="233"/>
      <c r="H23" s="74"/>
      <c r="I23" s="233"/>
      <c r="J23" s="259"/>
      <c r="K23" s="233"/>
      <c r="L23" s="419" t="s">
        <v>111</v>
      </c>
      <c r="M23" s="394"/>
      <c r="N23" s="419"/>
      <c r="O23" s="233"/>
      <c r="P23" s="75"/>
      <c r="Q23" s="233"/>
      <c r="R23" s="75"/>
      <c r="S23" s="233"/>
    </row>
    <row r="24" spans="1:19" s="72" customFormat="1" ht="45">
      <c r="A24" s="71"/>
      <c r="B24" s="63" t="s">
        <v>1139</v>
      </c>
      <c r="D24" s="10" t="s">
        <v>158</v>
      </c>
      <c r="F24" s="74"/>
      <c r="G24" s="233"/>
      <c r="H24" s="74"/>
      <c r="I24" s="233"/>
      <c r="J24" s="259"/>
      <c r="K24" s="233"/>
      <c r="L24" s="419" t="s">
        <v>111</v>
      </c>
      <c r="M24" s="394"/>
      <c r="N24" s="419"/>
      <c r="O24" s="233"/>
      <c r="P24" s="75"/>
      <c r="Q24" s="233"/>
      <c r="R24" s="75"/>
      <c r="S24" s="233"/>
    </row>
    <row r="25" spans="1:19" s="72" customFormat="1" ht="30">
      <c r="A25" s="71"/>
      <c r="B25" s="63" t="s">
        <v>1140</v>
      </c>
      <c r="D25" s="10" t="s">
        <v>158</v>
      </c>
      <c r="F25" s="74"/>
      <c r="G25" s="233"/>
      <c r="H25" s="74"/>
      <c r="I25" s="233"/>
      <c r="J25" s="259"/>
      <c r="K25" s="233"/>
      <c r="L25" s="419" t="s">
        <v>111</v>
      </c>
      <c r="M25" s="394"/>
      <c r="N25" s="419"/>
      <c r="O25" s="233"/>
      <c r="P25" s="75"/>
      <c r="Q25" s="233"/>
      <c r="R25" s="75"/>
      <c r="S25" s="233"/>
    </row>
    <row r="26" spans="1:19" s="227" customFormat="1">
      <c r="A26" s="226"/>
      <c r="B26" s="234"/>
      <c r="L26" s="396"/>
      <c r="M26" s="396"/>
      <c r="N26" s="396"/>
    </row>
  </sheetData>
  <pageMargins left="0.7" right="0.7" top="0.75" bottom="0.75" header="0.3" footer="0.3"/>
  <pageSetup paperSize="8" orientation="landscape" horizontalDpi="1200" verticalDpi="12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S15"/>
  <sheetViews>
    <sheetView topLeftCell="H1" zoomScaleNormal="100" workbookViewId="0">
      <selection activeCell="L1" sqref="L1:N1048576"/>
    </sheetView>
  </sheetViews>
  <sheetFormatPr defaultColWidth="10.5" defaultRowHeight="15.95"/>
  <cols>
    <col min="1" max="1" width="16" style="225" customWidth="1"/>
    <col min="2" max="2" width="46.375" style="225" customWidth="1"/>
    <col min="3" max="3" width="3.375" style="225" customWidth="1"/>
    <col min="4" max="4" width="25.875" style="225" customWidth="1"/>
    <col min="5" max="5" width="3.375" style="225" customWidth="1"/>
    <col min="6" max="6" width="25.875" style="225" customWidth="1"/>
    <col min="7" max="7" width="3.375" style="225" customWidth="1"/>
    <col min="8" max="8" width="25.875" style="225" customWidth="1"/>
    <col min="9" max="9" width="3.375" style="225" customWidth="1"/>
    <col min="10" max="10" width="39.5" style="225" customWidth="1"/>
    <col min="11" max="11" width="3" style="225" customWidth="1"/>
    <col min="12" max="12" width="39.5" style="225" customWidth="1"/>
    <col min="13" max="13" width="3" style="225" customWidth="1"/>
    <col min="14" max="14" width="39.5" style="368"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1141</v>
      </c>
    </row>
    <row r="3" spans="1:19" s="43" customFormat="1" ht="90">
      <c r="A3" s="352" t="s">
        <v>1142</v>
      </c>
      <c r="B3" s="60" t="s">
        <v>1143</v>
      </c>
      <c r="D3" s="10" t="s">
        <v>272</v>
      </c>
      <c r="F3" s="61"/>
      <c r="H3" s="61"/>
      <c r="J3" s="52"/>
      <c r="L3" s="362" t="s">
        <v>1144</v>
      </c>
      <c r="N3" s="362"/>
      <c r="P3" s="42"/>
      <c r="R3" s="42"/>
    </row>
    <row r="4" spans="1:19" s="41" customFormat="1" ht="18">
      <c r="A4" s="59"/>
      <c r="B4" s="50"/>
      <c r="D4" s="50"/>
      <c r="F4" s="50"/>
      <c r="H4" s="50"/>
      <c r="J4" s="51"/>
      <c r="L4" s="51"/>
      <c r="N4" s="399"/>
    </row>
    <row r="5" spans="1:19" s="56" customFormat="1" ht="75.95">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51"/>
      <c r="N6" s="369"/>
      <c r="P6" s="51"/>
      <c r="R6" s="51"/>
    </row>
    <row r="7" spans="1:19" s="9" customFormat="1" ht="180">
      <c r="A7" s="14"/>
      <c r="B7" s="57" t="s">
        <v>1145</v>
      </c>
      <c r="D7" s="10" t="s">
        <v>208</v>
      </c>
      <c r="F7" s="10" t="str">
        <f>IF(D7=[2]Lists!$K$4,"&lt; Input URL to data source &gt;",IF(D7=[2]Lists!$K$5,"&lt; Reference section in EITI Report or URL &gt;",IF(D7=[2]Lists!$K$6,"&lt; Reference evidence of non-applicability &gt;","")))</f>
        <v/>
      </c>
      <c r="G7" s="41"/>
      <c r="H7" s="10" t="s">
        <v>1146</v>
      </c>
      <c r="I7" s="41"/>
      <c r="J7" s="259"/>
      <c r="K7" s="41"/>
      <c r="L7" s="362" t="s">
        <v>1147</v>
      </c>
      <c r="M7" s="41"/>
      <c r="N7" s="362"/>
      <c r="O7" s="41"/>
      <c r="P7" s="42"/>
      <c r="Q7" s="41"/>
      <c r="R7" s="42"/>
      <c r="S7" s="41"/>
    </row>
    <row r="8" spans="1:19" s="9" customFormat="1" ht="45">
      <c r="A8" s="14"/>
      <c r="B8" s="63" t="s">
        <v>1148</v>
      </c>
      <c r="D8" s="10" t="s">
        <v>208</v>
      </c>
      <c r="F8" s="10"/>
      <c r="G8" s="41"/>
      <c r="H8" s="10" t="s">
        <v>1149</v>
      </c>
      <c r="I8" s="41"/>
      <c r="J8" s="259"/>
      <c r="K8" s="41"/>
      <c r="L8" s="362" t="s">
        <v>1150</v>
      </c>
      <c r="M8" s="41"/>
      <c r="N8" s="362"/>
      <c r="O8" s="41"/>
      <c r="P8" s="42"/>
      <c r="Q8" s="41"/>
      <c r="R8" s="42"/>
      <c r="S8" s="41"/>
    </row>
    <row r="9" spans="1:19" s="9" customFormat="1" ht="105">
      <c r="A9" s="14"/>
      <c r="B9" s="63" t="s">
        <v>1151</v>
      </c>
      <c r="D9" s="310" t="s">
        <v>208</v>
      </c>
      <c r="F9" s="66" t="str">
        <f>IF(D9=[2]Lists!$K$4,"&lt; Input URL to data source &gt;",IF(D9=[2]Lists!$K$5,"&lt; Reference section in EITI Report &gt;",IF(D9=[2]Lists!$K$6,"&lt; Reference evidence of non-applicability &gt;","")))</f>
        <v/>
      </c>
      <c r="G9" s="43"/>
      <c r="H9" s="10" t="s">
        <v>1152</v>
      </c>
      <c r="I9" s="43"/>
      <c r="J9" s="259" t="s">
        <v>1153</v>
      </c>
      <c r="K9" s="43"/>
      <c r="L9" s="362" t="s">
        <v>1154</v>
      </c>
      <c r="M9" s="43"/>
      <c r="N9" s="362" t="s">
        <v>1155</v>
      </c>
      <c r="O9" s="43"/>
      <c r="P9" s="42"/>
      <c r="Q9" s="43"/>
      <c r="R9" s="42"/>
      <c r="S9" s="43"/>
    </row>
    <row r="10" spans="1:19" s="9" customFormat="1" ht="180">
      <c r="A10" s="14"/>
      <c r="B10" s="63" t="s">
        <v>1156</v>
      </c>
      <c r="D10" s="10" t="s">
        <v>1157</v>
      </c>
      <c r="F10" s="365" t="s">
        <v>1158</v>
      </c>
      <c r="G10" s="41"/>
      <c r="H10" s="10" t="s">
        <v>1159</v>
      </c>
      <c r="I10" s="41"/>
      <c r="J10" s="259" t="s">
        <v>1160</v>
      </c>
      <c r="K10" s="41"/>
      <c r="L10" s="362" t="s">
        <v>1161</v>
      </c>
      <c r="M10" s="41"/>
      <c r="N10" s="362" t="s">
        <v>1162</v>
      </c>
      <c r="O10" s="41"/>
      <c r="P10" s="42"/>
      <c r="Q10" s="41"/>
      <c r="R10" s="42"/>
      <c r="S10" s="41"/>
    </row>
    <row r="11" spans="1:19" s="9" customFormat="1" ht="180">
      <c r="A11" s="14"/>
      <c r="B11" s="63" t="s">
        <v>1163</v>
      </c>
      <c r="D11" s="10" t="s">
        <v>1157</v>
      </c>
      <c r="F11" s="10"/>
      <c r="G11" s="41"/>
      <c r="H11" s="10" t="s">
        <v>1164</v>
      </c>
      <c r="I11" s="41"/>
      <c r="J11" s="274" t="s">
        <v>1165</v>
      </c>
      <c r="K11" s="41"/>
      <c r="L11" s="362" t="s">
        <v>1161</v>
      </c>
      <c r="M11" s="41"/>
      <c r="N11" s="362" t="s">
        <v>1162</v>
      </c>
      <c r="O11" s="41"/>
      <c r="P11" s="42"/>
      <c r="Q11" s="41"/>
      <c r="R11" s="42"/>
      <c r="S11" s="41"/>
    </row>
    <row r="12" spans="1:19" s="9" customFormat="1" ht="135">
      <c r="A12" s="14"/>
      <c r="B12" s="63" t="s">
        <v>1166</v>
      </c>
      <c r="D12" s="10" t="s">
        <v>208</v>
      </c>
      <c r="F12" s="10"/>
      <c r="G12" s="41"/>
      <c r="H12" s="10" t="s">
        <v>1167</v>
      </c>
      <c r="I12" s="41"/>
      <c r="J12" s="259"/>
      <c r="K12" s="41"/>
      <c r="L12" s="362" t="s">
        <v>1168</v>
      </c>
      <c r="M12" s="41"/>
      <c r="N12" s="362"/>
      <c r="O12" s="41"/>
      <c r="P12" s="42"/>
      <c r="Q12" s="41"/>
      <c r="R12" s="42"/>
      <c r="S12" s="41"/>
    </row>
    <row r="13" spans="1:19" s="9" customFormat="1" ht="180">
      <c r="A13" s="14"/>
      <c r="B13" s="63" t="s">
        <v>1169</v>
      </c>
      <c r="D13" s="10" t="s">
        <v>1170</v>
      </c>
      <c r="F13" s="10"/>
      <c r="G13" s="41"/>
      <c r="H13" s="10"/>
      <c r="I13" s="41"/>
      <c r="J13" s="274" t="s">
        <v>1171</v>
      </c>
      <c r="K13" s="41"/>
      <c r="L13" s="362" t="s">
        <v>1161</v>
      </c>
      <c r="M13" s="41"/>
      <c r="N13" s="362" t="s">
        <v>1162</v>
      </c>
      <c r="O13" s="41"/>
      <c r="P13" s="42"/>
      <c r="Q13" s="41"/>
      <c r="R13" s="42"/>
      <c r="S13" s="41"/>
    </row>
    <row r="14" spans="1:19" s="9" customFormat="1" ht="75">
      <c r="A14" s="14"/>
      <c r="B14" s="57" t="s">
        <v>1172</v>
      </c>
      <c r="D14" s="10" t="s">
        <v>208</v>
      </c>
      <c r="F14" s="10" t="str">
        <f>IF(D14=[2]Lists!$K$4,"&lt; Input URL to data source &gt;",IF(D14=[2]Lists!$K$5,"&lt; Reference section in EITI Report or URL &gt;",IF(D14=[2]Lists!$K$6,"&lt; Reference evidence of non-applicability &gt;","")))</f>
        <v/>
      </c>
      <c r="G14" s="41"/>
      <c r="H14" s="10" t="s">
        <v>1173</v>
      </c>
      <c r="I14" s="41"/>
      <c r="J14" s="274" t="s">
        <v>1174</v>
      </c>
      <c r="K14" s="41"/>
      <c r="L14" s="426" t="s">
        <v>1175</v>
      </c>
      <c r="M14" s="41"/>
      <c r="N14" s="362"/>
      <c r="O14" s="41"/>
      <c r="P14" s="42"/>
      <c r="Q14" s="41"/>
      <c r="R14" s="42"/>
      <c r="S14" s="41"/>
    </row>
    <row r="15" spans="1:19" s="227" customFormat="1">
      <c r="A15" s="226"/>
      <c r="N15" s="234"/>
    </row>
  </sheetData>
  <hyperlinks>
    <hyperlink ref="F10" r:id="rId1" xr:uid="{00000000-0004-0000-1700-000000000000}"/>
  </hyperlinks>
  <pageMargins left="0.7" right="0.7" top="0.75" bottom="0.75" header="0.3" footer="0.3"/>
  <pageSetup paperSize="8" orientation="landscape" horizontalDpi="1200" verticalDpi="1200" r:id="rId2"/>
  <headerFooter>
    <oddHeader>&amp;C&amp;G</oddHeader>
  </headerFooter>
  <legacyDrawing r:id="rId3"/>
  <legacyDrawingHF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16"/>
  <sheetViews>
    <sheetView topLeftCell="F1" zoomScaleNormal="100" workbookViewId="0">
      <selection activeCell="L1" sqref="L1:N1048576"/>
    </sheetView>
  </sheetViews>
  <sheetFormatPr defaultColWidth="10.5" defaultRowHeight="15.95"/>
  <cols>
    <col min="1" max="1" width="28.5" style="230" customWidth="1"/>
    <col min="2" max="2" width="37.875" style="225" customWidth="1"/>
    <col min="3" max="3" width="3" style="225" customWidth="1"/>
    <col min="4" max="4" width="27" style="225" customWidth="1"/>
    <col min="5" max="5" width="3" style="225" customWidth="1"/>
    <col min="6" max="6" width="27" style="225" customWidth="1"/>
    <col min="7" max="7" width="3" style="225" customWidth="1"/>
    <col min="8" max="8" width="27" style="225" customWidth="1"/>
    <col min="9" max="9" width="3" style="225" customWidth="1"/>
    <col min="10" max="10" width="39.5" style="225" customWidth="1"/>
    <col min="11" max="11" width="3" style="225" customWidth="1"/>
    <col min="12" max="12" width="39.5"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20" ht="24.95">
      <c r="A1" s="224" t="s">
        <v>1176</v>
      </c>
    </row>
    <row r="3" spans="1:20" s="43" customFormat="1" ht="105">
      <c r="A3" s="352" t="s">
        <v>1177</v>
      </c>
      <c r="B3" s="60" t="s">
        <v>1178</v>
      </c>
      <c r="D3" s="10" t="s">
        <v>981</v>
      </c>
      <c r="F3" s="61"/>
      <c r="H3" s="61"/>
      <c r="J3" s="52"/>
      <c r="L3" s="362" t="s">
        <v>1179</v>
      </c>
      <c r="N3" s="42"/>
      <c r="P3" s="42"/>
      <c r="R3" s="42"/>
    </row>
    <row r="4" spans="1:20" s="41" customFormat="1" ht="18">
      <c r="A4" s="69"/>
      <c r="B4" s="50"/>
      <c r="D4" s="50"/>
      <c r="F4" s="50"/>
      <c r="H4" s="50"/>
      <c r="J4" s="51"/>
      <c r="L4" s="51"/>
    </row>
    <row r="5" spans="1:20" s="56" customFormat="1" ht="75.95">
      <c r="A5" s="68"/>
      <c r="B5" s="55" t="s">
        <v>129</v>
      </c>
      <c r="D5" s="86" t="s">
        <v>130</v>
      </c>
      <c r="E5" s="48"/>
      <c r="F5" s="86" t="s">
        <v>131</v>
      </c>
      <c r="G5" s="48"/>
      <c r="H5" s="86" t="s">
        <v>132</v>
      </c>
      <c r="J5" s="49" t="s">
        <v>133</v>
      </c>
      <c r="K5" s="48"/>
      <c r="L5" s="49" t="s">
        <v>134</v>
      </c>
      <c r="M5" s="48"/>
      <c r="N5" s="49" t="s">
        <v>135</v>
      </c>
      <c r="O5" s="48"/>
      <c r="P5" s="49" t="s">
        <v>136</v>
      </c>
      <c r="Q5" s="48"/>
      <c r="R5" s="49" t="s">
        <v>137</v>
      </c>
      <c r="S5" s="48"/>
    </row>
    <row r="6" spans="1:20" s="41" customFormat="1" ht="18">
      <c r="A6" s="69"/>
      <c r="B6" s="50"/>
      <c r="D6" s="50"/>
      <c r="F6" s="50"/>
      <c r="H6" s="50"/>
      <c r="J6" s="51"/>
      <c r="L6" s="51"/>
      <c r="N6" s="51"/>
      <c r="P6" s="51"/>
      <c r="R6" s="51"/>
    </row>
    <row r="7" spans="1:20" s="43" customFormat="1" ht="45">
      <c r="A7" s="352" t="s">
        <v>200</v>
      </c>
      <c r="B7" s="60" t="s">
        <v>1180</v>
      </c>
      <c r="D7" s="10" t="s">
        <v>111</v>
      </c>
      <c r="F7" s="61"/>
      <c r="H7" s="302" t="s">
        <v>1181</v>
      </c>
      <c r="J7" s="301"/>
      <c r="L7" s="362" t="s">
        <v>1040</v>
      </c>
      <c r="N7" s="42"/>
      <c r="P7" s="42"/>
      <c r="R7" s="42"/>
    </row>
    <row r="8" spans="1:20" s="41" customFormat="1" ht="18">
      <c r="A8" s="69"/>
      <c r="B8" s="50"/>
      <c r="D8" s="50"/>
      <c r="F8" s="50"/>
      <c r="H8" s="50"/>
      <c r="J8" s="51"/>
      <c r="L8" s="51"/>
      <c r="N8" s="51"/>
      <c r="P8" s="51"/>
      <c r="R8" s="51"/>
    </row>
    <row r="9" spans="1:20" s="9" customFormat="1" ht="57.95" customHeight="1">
      <c r="A9" s="450"/>
      <c r="B9" s="57" t="s">
        <v>1182</v>
      </c>
      <c r="D9" s="10" t="s">
        <v>111</v>
      </c>
      <c r="F9" s="10" t="s">
        <v>158</v>
      </c>
      <c r="G9" s="41"/>
      <c r="H9" s="10"/>
      <c r="I9" s="41"/>
      <c r="J9" s="303"/>
      <c r="K9" s="41"/>
      <c r="L9" s="362" t="s">
        <v>189</v>
      </c>
      <c r="M9" s="41"/>
      <c r="N9" s="42"/>
      <c r="O9" s="41"/>
      <c r="P9" s="42"/>
      <c r="Q9" s="41"/>
      <c r="R9" s="42"/>
      <c r="S9" s="41"/>
    </row>
    <row r="10" spans="1:20" s="9" customFormat="1" ht="45">
      <c r="A10" s="464"/>
      <c r="B10" s="63" t="s">
        <v>1183</v>
      </c>
      <c r="D10" s="10" t="s">
        <v>111</v>
      </c>
      <c r="F10" s="10" t="s">
        <v>158</v>
      </c>
      <c r="G10" s="41"/>
      <c r="H10" s="10"/>
      <c r="I10" s="41"/>
      <c r="J10" s="303"/>
      <c r="K10" s="41"/>
      <c r="L10" s="362" t="s">
        <v>189</v>
      </c>
      <c r="M10" s="41"/>
      <c r="N10" s="42"/>
      <c r="O10" s="41"/>
      <c r="P10" s="42"/>
      <c r="Q10" s="41"/>
      <c r="R10" s="42"/>
      <c r="S10" s="41"/>
    </row>
    <row r="11" spans="1:20" s="9" customFormat="1" ht="75">
      <c r="A11" s="464"/>
      <c r="B11" s="63" t="s">
        <v>1184</v>
      </c>
      <c r="D11" s="10" t="s">
        <v>111</v>
      </c>
      <c r="F11" s="10" t="s">
        <v>158</v>
      </c>
      <c r="G11" s="43"/>
      <c r="H11" s="10"/>
      <c r="I11" s="43"/>
      <c r="J11" s="303"/>
      <c r="K11" s="43"/>
      <c r="L11" s="362" t="s">
        <v>189</v>
      </c>
      <c r="M11" s="43"/>
      <c r="N11" s="42"/>
      <c r="O11" s="43"/>
      <c r="P11" s="42"/>
      <c r="Q11" s="43"/>
      <c r="R11" s="42"/>
      <c r="S11" s="43"/>
    </row>
    <row r="12" spans="1:20" s="9" customFormat="1" ht="60">
      <c r="A12" s="464"/>
      <c r="B12" s="63" t="s">
        <v>1185</v>
      </c>
      <c r="D12" s="10" t="s">
        <v>111</v>
      </c>
      <c r="F12" s="10" t="s">
        <v>158</v>
      </c>
      <c r="G12" s="43"/>
      <c r="H12" s="10"/>
      <c r="I12" s="43"/>
      <c r="J12" s="303"/>
      <c r="K12" s="43"/>
      <c r="L12" s="362" t="s">
        <v>189</v>
      </c>
      <c r="M12" s="43"/>
      <c r="N12" s="42"/>
      <c r="O12" s="43"/>
      <c r="P12" s="42"/>
      <c r="Q12" s="43"/>
      <c r="R12" s="42"/>
      <c r="S12" s="43"/>
    </row>
    <row r="13" spans="1:20" s="228" customFormat="1" ht="60">
      <c r="A13" s="232"/>
      <c r="B13" s="57" t="s">
        <v>1186</v>
      </c>
      <c r="D13" s="10" t="s">
        <v>111</v>
      </c>
      <c r="E13" s="9"/>
      <c r="F13" s="10" t="s">
        <v>158</v>
      </c>
      <c r="G13" s="41"/>
      <c r="H13" s="10"/>
      <c r="I13" s="41"/>
      <c r="J13" s="513"/>
      <c r="K13" s="41"/>
      <c r="L13" s="362" t="s">
        <v>189</v>
      </c>
      <c r="M13" s="41"/>
      <c r="N13" s="42"/>
      <c r="O13" s="41"/>
      <c r="P13" s="42"/>
      <c r="Q13" s="41"/>
      <c r="R13" s="42"/>
      <c r="S13" s="41"/>
      <c r="T13" s="9"/>
    </row>
    <row r="14" spans="1:20" s="228" customFormat="1" ht="75">
      <c r="A14" s="232"/>
      <c r="B14" s="57" t="s">
        <v>1187</v>
      </c>
      <c r="D14" s="10" t="s">
        <v>111</v>
      </c>
      <c r="E14" s="9"/>
      <c r="F14" s="10" t="s">
        <v>158</v>
      </c>
      <c r="G14" s="41"/>
      <c r="H14" s="10"/>
      <c r="I14" s="41"/>
      <c r="J14" s="514"/>
      <c r="K14" s="41"/>
      <c r="L14" s="362" t="s">
        <v>189</v>
      </c>
      <c r="M14" s="41"/>
      <c r="N14" s="42"/>
      <c r="O14" s="41"/>
      <c r="P14" s="42"/>
      <c r="Q14" s="41"/>
      <c r="R14" s="42"/>
      <c r="S14" s="41"/>
      <c r="T14" s="9"/>
    </row>
    <row r="15" spans="1:20" s="228" customFormat="1" ht="120">
      <c r="A15" s="232"/>
      <c r="B15" s="57" t="s">
        <v>1188</v>
      </c>
      <c r="D15" s="10" t="s">
        <v>111</v>
      </c>
      <c r="E15" s="9"/>
      <c r="F15" s="10" t="s">
        <v>158</v>
      </c>
      <c r="G15" s="41"/>
      <c r="H15" s="10"/>
      <c r="I15" s="41"/>
      <c r="J15" s="515"/>
      <c r="K15" s="41"/>
      <c r="L15" s="362" t="s">
        <v>189</v>
      </c>
      <c r="M15" s="41"/>
      <c r="N15" s="42"/>
      <c r="O15" s="41"/>
      <c r="P15" s="42"/>
      <c r="Q15" s="41"/>
      <c r="R15" s="42"/>
      <c r="S15" s="41"/>
      <c r="T15" s="9"/>
    </row>
    <row r="16" spans="1:20" s="227" customFormat="1">
      <c r="A16" s="229"/>
    </row>
  </sheetData>
  <mergeCells count="2">
    <mergeCell ref="A9:A12"/>
    <mergeCell ref="J13:J15"/>
  </mergeCells>
  <pageMargins left="0.7" right="0.7" top="0.75" bottom="0.75" header="0.3" footer="0.3"/>
  <pageSetup paperSize="8" orientation="landscape" horizontalDpi="1200" verticalDpi="1200" r:id="rId1"/>
  <headerFooter>
    <oddHeader>&amp;C&amp;G</oddHeader>
  </headerFooter>
  <legacy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9"/>
  <sheetViews>
    <sheetView topLeftCell="J1" zoomScaleNormal="100" workbookViewId="0">
      <selection activeCell="L1" sqref="L1:N1048576"/>
    </sheetView>
  </sheetViews>
  <sheetFormatPr defaultColWidth="10.5" defaultRowHeight="15.95"/>
  <cols>
    <col min="1" max="1" width="13.5" style="225" customWidth="1"/>
    <col min="2" max="2" width="37" style="225" customWidth="1"/>
    <col min="3" max="3" width="2.875" style="225" customWidth="1"/>
    <col min="4" max="4" width="22" style="225" customWidth="1"/>
    <col min="5" max="5" width="2.875" style="225" customWidth="1"/>
    <col min="6" max="6" width="22" style="225" customWidth="1"/>
    <col min="7" max="7" width="2.875" style="225" customWidth="1"/>
    <col min="8" max="8" width="22" style="225" customWidth="1"/>
    <col min="9" max="9" width="2.875" style="225" customWidth="1"/>
    <col min="10" max="10" width="39.5" style="225" customWidth="1"/>
    <col min="11" max="11" width="3" style="225" customWidth="1"/>
    <col min="12" max="12" width="39.5"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1189</v>
      </c>
    </row>
    <row r="3" spans="1:19" s="43" customFormat="1" ht="150">
      <c r="A3" s="352" t="s">
        <v>1190</v>
      </c>
      <c r="B3" s="60" t="s">
        <v>1191</v>
      </c>
      <c r="D3" s="10" t="s">
        <v>1192</v>
      </c>
      <c r="F3" s="61"/>
      <c r="H3" s="61"/>
      <c r="J3" s="52"/>
      <c r="L3" s="362" t="s">
        <v>1193</v>
      </c>
      <c r="N3" s="42"/>
      <c r="P3" s="42"/>
      <c r="R3" s="42"/>
    </row>
    <row r="4" spans="1:19" s="41" customFormat="1" ht="18">
      <c r="A4" s="59"/>
      <c r="B4" s="50"/>
      <c r="D4" s="50"/>
      <c r="F4" s="50"/>
      <c r="H4" s="50"/>
      <c r="J4" s="51"/>
      <c r="L4" s="51"/>
    </row>
    <row r="5" spans="1:19" s="56" customFormat="1" ht="75.95">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51"/>
      <c r="N6" s="51"/>
      <c r="P6" s="51"/>
      <c r="R6" s="51"/>
    </row>
    <row r="7" spans="1:19" s="9" customFormat="1" ht="75">
      <c r="A7" s="14"/>
      <c r="B7" s="57" t="s">
        <v>1194</v>
      </c>
      <c r="D7" s="10" t="s">
        <v>442</v>
      </c>
      <c r="F7" s="10"/>
      <c r="G7" s="41"/>
      <c r="H7" s="10" t="str">
        <f>IF(F7=[2]Lists!$K$4,"&lt; Input URL to data source &gt;",IF(F7=[2]Lists!$K$5,"&lt; Reference section in EITI Report or URL &gt;",IF(F7=[2]Lists!$K$6,"&lt; Reference evidence of non-applicability &gt;","")))</f>
        <v/>
      </c>
      <c r="I7" s="41"/>
      <c r="J7" s="259"/>
      <c r="K7" s="41"/>
      <c r="L7" s="362" t="s">
        <v>1195</v>
      </c>
      <c r="M7" s="41"/>
      <c r="N7" s="42"/>
      <c r="O7" s="41"/>
      <c r="P7" s="42"/>
      <c r="Q7" s="41"/>
      <c r="R7" s="42"/>
      <c r="S7" s="41"/>
    </row>
    <row r="8" spans="1:19" s="9" customFormat="1" ht="135">
      <c r="A8" s="14"/>
      <c r="B8" s="57" t="s">
        <v>1196</v>
      </c>
      <c r="D8" s="10" t="s">
        <v>357</v>
      </c>
      <c r="F8" s="10" t="s">
        <v>158</v>
      </c>
      <c r="G8" s="43"/>
      <c r="H8" s="10" t="s">
        <v>1197</v>
      </c>
      <c r="I8" s="43"/>
      <c r="J8" s="259" t="s">
        <v>1198</v>
      </c>
      <c r="K8" s="43"/>
      <c r="L8" s="362" t="s">
        <v>1199</v>
      </c>
      <c r="M8" s="43"/>
      <c r="N8" s="42"/>
      <c r="O8" s="43"/>
      <c r="P8" s="42"/>
      <c r="Q8" s="43"/>
      <c r="R8" s="42"/>
      <c r="S8" s="43"/>
    </row>
    <row r="9" spans="1:19" s="11" customFormat="1" ht="90">
      <c r="A9" s="15"/>
      <c r="B9" s="62" t="s">
        <v>1200</v>
      </c>
      <c r="D9" s="12" t="s">
        <v>114</v>
      </c>
      <c r="F9" s="12" t="s">
        <v>1201</v>
      </c>
      <c r="G9" s="53"/>
      <c r="H9" s="12" t="s">
        <v>158</v>
      </c>
      <c r="I9" s="53"/>
      <c r="J9" s="272" t="s">
        <v>1202</v>
      </c>
      <c r="K9" s="53"/>
      <c r="L9" s="427" t="s">
        <v>1203</v>
      </c>
      <c r="M9" s="53"/>
      <c r="N9" s="44"/>
      <c r="O9" s="53"/>
      <c r="P9" s="44"/>
      <c r="Q9" s="53"/>
      <c r="R9" s="44"/>
      <c r="S9" s="53"/>
    </row>
  </sheetData>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S23"/>
  <sheetViews>
    <sheetView topLeftCell="D1" zoomScaleNormal="100" workbookViewId="0">
      <selection activeCell="L1" sqref="L1:N1048576"/>
    </sheetView>
  </sheetViews>
  <sheetFormatPr defaultColWidth="10.5" defaultRowHeight="15.95"/>
  <cols>
    <col min="1" max="1" width="15.5" style="225" customWidth="1"/>
    <col min="2" max="2" width="41.5" style="225" customWidth="1"/>
    <col min="3" max="3" width="3" style="225" customWidth="1"/>
    <col min="4" max="4" width="23.5" style="225" customWidth="1"/>
    <col min="5" max="5" width="3" style="225" customWidth="1"/>
    <col min="6" max="6" width="23.5" style="225" customWidth="1"/>
    <col min="7" max="7" width="3" style="225" customWidth="1"/>
    <col min="8" max="8" width="23.5" style="225" customWidth="1"/>
    <col min="9" max="9" width="3" style="225" customWidth="1"/>
    <col min="10" max="10" width="39.5" style="225" customWidth="1"/>
    <col min="11" max="11" width="3" style="225" customWidth="1"/>
    <col min="12" max="12" width="60.5" style="368"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1204</v>
      </c>
    </row>
    <row r="3" spans="1:19" s="43" customFormat="1" ht="314.10000000000002">
      <c r="A3" s="352" t="s">
        <v>1205</v>
      </c>
      <c r="B3" s="60" t="s">
        <v>1206</v>
      </c>
      <c r="D3" s="10" t="s">
        <v>410</v>
      </c>
      <c r="F3" s="61"/>
      <c r="H3" s="61"/>
      <c r="J3" s="52"/>
      <c r="L3" s="362" t="s">
        <v>1207</v>
      </c>
      <c r="N3" s="42"/>
      <c r="P3" s="42"/>
      <c r="R3" s="42"/>
    </row>
    <row r="4" spans="1:19" s="41" customFormat="1" ht="18">
      <c r="A4" s="59"/>
      <c r="B4" s="50"/>
      <c r="D4" s="50"/>
      <c r="F4" s="50"/>
      <c r="H4" s="50"/>
      <c r="J4" s="51"/>
      <c r="L4" s="369"/>
    </row>
    <row r="5" spans="1:19" s="56" customFormat="1" ht="75.95">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369"/>
      <c r="N6" s="51"/>
      <c r="P6" s="51"/>
      <c r="R6" s="51"/>
    </row>
    <row r="7" spans="1:19" s="43" customFormat="1" ht="180">
      <c r="A7" s="352" t="s">
        <v>200</v>
      </c>
      <c r="B7" s="60" t="s">
        <v>1208</v>
      </c>
      <c r="D7" s="10" t="s">
        <v>60</v>
      </c>
      <c r="F7" s="61"/>
      <c r="H7" s="302" t="s">
        <v>1209</v>
      </c>
      <c r="J7" s="301" t="s">
        <v>1210</v>
      </c>
      <c r="L7" s="362" t="s">
        <v>1211</v>
      </c>
      <c r="M7" s="41"/>
      <c r="N7" s="42"/>
      <c r="O7" s="41"/>
      <c r="P7" s="42"/>
      <c r="Q7" s="41"/>
      <c r="R7" s="42"/>
    </row>
    <row r="8" spans="1:19" s="41" customFormat="1" ht="18">
      <c r="A8" s="59"/>
      <c r="B8" s="50"/>
      <c r="D8" s="50"/>
      <c r="F8" s="50"/>
      <c r="H8" s="50"/>
      <c r="J8" s="51"/>
      <c r="L8" s="369"/>
      <c r="N8" s="51"/>
      <c r="P8" s="51"/>
      <c r="R8" s="51"/>
    </row>
    <row r="9" spans="1:19" s="9" customFormat="1" ht="36" customHeight="1">
      <c r="A9" s="516" t="s">
        <v>1212</v>
      </c>
      <c r="B9" s="57" t="s">
        <v>1213</v>
      </c>
      <c r="D9" s="10" t="s">
        <v>1092</v>
      </c>
      <c r="F9" s="10" t="s">
        <v>1214</v>
      </c>
      <c r="G9" s="41"/>
      <c r="H9" s="10"/>
      <c r="I9" s="41"/>
      <c r="J9" s="460" t="s">
        <v>1215</v>
      </c>
      <c r="K9" s="41"/>
      <c r="L9" s="362" t="s">
        <v>1216</v>
      </c>
      <c r="M9" s="41"/>
      <c r="N9" s="42"/>
      <c r="O9" s="41"/>
      <c r="P9" s="42"/>
      <c r="Q9" s="41"/>
      <c r="R9" s="42"/>
      <c r="S9" s="41"/>
    </row>
    <row r="10" spans="1:19" s="9" customFormat="1" ht="30">
      <c r="A10" s="517"/>
      <c r="B10" s="63" t="s">
        <v>1217</v>
      </c>
      <c r="D10" s="10" t="s">
        <v>1218</v>
      </c>
      <c r="F10" s="10" t="s">
        <v>158</v>
      </c>
      <c r="G10" s="43"/>
      <c r="H10" s="10" t="s">
        <v>514</v>
      </c>
      <c r="I10" s="43"/>
      <c r="J10" s="461"/>
      <c r="K10" s="43"/>
      <c r="L10" s="362" t="s">
        <v>1219</v>
      </c>
      <c r="M10" s="43"/>
      <c r="N10" s="42"/>
      <c r="O10" s="43"/>
      <c r="P10" s="42"/>
      <c r="Q10" s="43"/>
      <c r="R10" s="42"/>
      <c r="S10" s="43"/>
    </row>
    <row r="11" spans="1:19" s="9" customFormat="1" ht="30">
      <c r="A11" s="517"/>
      <c r="B11" s="63" t="s">
        <v>1220</v>
      </c>
      <c r="D11" s="10" t="s">
        <v>1218</v>
      </c>
      <c r="F11" s="10" t="s">
        <v>158</v>
      </c>
      <c r="G11" s="41"/>
      <c r="H11" s="10" t="s">
        <v>514</v>
      </c>
      <c r="I11" s="41"/>
      <c r="J11" s="462"/>
      <c r="K11" s="41"/>
      <c r="L11" s="362" t="s">
        <v>1219</v>
      </c>
      <c r="M11" s="41"/>
      <c r="N11" s="42"/>
      <c r="O11" s="41"/>
      <c r="P11" s="42"/>
      <c r="Q11" s="41"/>
      <c r="R11" s="42"/>
      <c r="S11" s="41"/>
    </row>
    <row r="12" spans="1:19" s="9" customFormat="1" ht="105">
      <c r="A12" s="517"/>
      <c r="B12" s="63" t="s">
        <v>1221</v>
      </c>
      <c r="D12" s="10" t="s">
        <v>329</v>
      </c>
      <c r="F12" s="10" t="s">
        <v>158</v>
      </c>
      <c r="G12" s="41"/>
      <c r="H12" s="10"/>
      <c r="I12" s="41"/>
      <c r="J12" s="259"/>
      <c r="K12" s="41"/>
      <c r="L12" s="362" t="s">
        <v>1219</v>
      </c>
      <c r="M12" s="41"/>
      <c r="N12" s="42"/>
      <c r="O12" s="41"/>
      <c r="P12" s="42"/>
      <c r="Q12" s="41"/>
      <c r="R12" s="42"/>
      <c r="S12" s="41"/>
    </row>
    <row r="13" spans="1:19" s="9" customFormat="1" ht="60">
      <c r="A13" s="517"/>
      <c r="B13" s="63" t="s">
        <v>1222</v>
      </c>
      <c r="D13" s="10" t="s">
        <v>329</v>
      </c>
      <c r="F13" s="10"/>
      <c r="G13" s="228"/>
      <c r="H13" s="10"/>
      <c r="I13" s="228"/>
      <c r="J13" s="259"/>
      <c r="K13" s="228"/>
      <c r="L13" s="362" t="s">
        <v>1219</v>
      </c>
      <c r="M13" s="228"/>
      <c r="N13" s="42"/>
      <c r="O13" s="228"/>
      <c r="P13" s="42"/>
      <c r="Q13" s="228"/>
      <c r="R13" s="42"/>
      <c r="S13" s="228"/>
    </row>
    <row r="14" spans="1:19" s="9" customFormat="1" ht="30">
      <c r="A14" s="517"/>
      <c r="B14" s="57" t="s">
        <v>1223</v>
      </c>
      <c r="D14" s="10" t="s">
        <v>1092</v>
      </c>
      <c r="F14" s="66" t="str">
        <f>IF(D14=[2]Lists!$K$4,"&lt; Input URL to data source &gt;",IF(D14=[2]Lists!$K$5,"&lt; Reference section in EITI Report &gt;",IF(D14=[2]Lists!$K$6,"&lt; Reference evidence of non-applicability &gt;","")))</f>
        <v/>
      </c>
      <c r="G14" s="43"/>
      <c r="H14" s="10"/>
      <c r="I14" s="43"/>
      <c r="J14" s="274" t="s">
        <v>1224</v>
      </c>
      <c r="K14" s="43"/>
      <c r="L14" s="362" t="s">
        <v>1225</v>
      </c>
      <c r="M14" s="43"/>
      <c r="N14" s="42"/>
      <c r="O14" s="43"/>
      <c r="P14" s="42"/>
      <c r="Q14" s="43"/>
      <c r="R14" s="42"/>
      <c r="S14" s="43"/>
    </row>
    <row r="15" spans="1:19" s="9" customFormat="1" ht="30">
      <c r="A15" s="517"/>
      <c r="B15" s="63" t="s">
        <v>1226</v>
      </c>
      <c r="D15" s="309">
        <v>13031813</v>
      </c>
      <c r="F15" s="10" t="s">
        <v>53</v>
      </c>
      <c r="G15" s="41"/>
      <c r="H15" s="10" t="s">
        <v>514</v>
      </c>
      <c r="I15" s="41"/>
      <c r="J15" s="259"/>
      <c r="K15" s="41"/>
      <c r="L15" s="362" t="s">
        <v>1227</v>
      </c>
      <c r="M15" s="41"/>
      <c r="N15" s="42"/>
      <c r="O15" s="41"/>
      <c r="P15" s="42"/>
      <c r="Q15" s="41"/>
      <c r="R15" s="42"/>
      <c r="S15" s="41"/>
    </row>
    <row r="16" spans="1:19" s="9" customFormat="1" ht="30">
      <c r="A16" s="517"/>
      <c r="B16" s="63" t="s">
        <v>1228</v>
      </c>
      <c r="D16" s="309">
        <v>591108922</v>
      </c>
      <c r="F16" s="10" t="s">
        <v>53</v>
      </c>
      <c r="G16" s="228"/>
      <c r="H16" s="10" t="s">
        <v>514</v>
      </c>
      <c r="I16" s="228"/>
      <c r="J16" s="259"/>
      <c r="K16" s="228"/>
      <c r="L16" s="362" t="s">
        <v>1229</v>
      </c>
      <c r="M16" s="228"/>
      <c r="N16" s="42"/>
      <c r="O16" s="228"/>
      <c r="P16" s="42"/>
      <c r="Q16" s="228"/>
      <c r="R16" s="42"/>
      <c r="S16" s="228"/>
    </row>
    <row r="17" spans="1:19" s="9" customFormat="1" ht="135">
      <c r="A17" s="518"/>
      <c r="B17" s="63" t="s">
        <v>1230</v>
      </c>
      <c r="D17" s="10" t="s">
        <v>60</v>
      </c>
      <c r="F17" s="10"/>
      <c r="G17" s="41"/>
      <c r="H17" s="10" t="s">
        <v>1231</v>
      </c>
      <c r="I17" s="41"/>
      <c r="J17" s="259"/>
      <c r="K17" s="41"/>
      <c r="L17" s="362" t="s">
        <v>1232</v>
      </c>
      <c r="M17" s="41"/>
      <c r="N17" s="42"/>
      <c r="O17" s="41"/>
      <c r="P17" s="42"/>
      <c r="Q17" s="41"/>
      <c r="R17" s="42"/>
      <c r="S17" s="41"/>
    </row>
    <row r="18" spans="1:19" s="9" customFormat="1" ht="60">
      <c r="A18" s="359"/>
      <c r="B18" s="63" t="s">
        <v>1233</v>
      </c>
      <c r="D18" s="10" t="s">
        <v>111</v>
      </c>
      <c r="F18" s="10"/>
      <c r="G18" s="228"/>
      <c r="H18" s="10"/>
      <c r="I18" s="228"/>
      <c r="J18" s="259"/>
      <c r="K18" s="228"/>
      <c r="L18" s="362" t="s">
        <v>1234</v>
      </c>
      <c r="M18" s="228"/>
      <c r="N18" s="42"/>
      <c r="O18" s="228"/>
      <c r="P18" s="42"/>
      <c r="Q18" s="228"/>
      <c r="R18" s="42"/>
      <c r="S18" s="228"/>
    </row>
    <row r="19" spans="1:19" s="9" customFormat="1" ht="75">
      <c r="A19" s="516" t="s">
        <v>1235</v>
      </c>
      <c r="B19" s="57" t="s">
        <v>1236</v>
      </c>
      <c r="D19" s="10" t="s">
        <v>1092</v>
      </c>
      <c r="F19" s="10" t="str">
        <f>IF(D19=[2]Lists!$K$4,"&lt; Input URL to data source &gt;",IF(D19=[2]Lists!$K$5,"&lt; Reference section in EITI Report or URL &gt;",IF(D19=[2]Lists!$K$6,"&lt; Reference evidence of non-applicability &gt;","")))</f>
        <v/>
      </c>
      <c r="G19" s="228"/>
      <c r="H19" s="10" t="str">
        <f>IF(F19=[2]Lists!$K$4,"&lt; Input URL to data source &gt;",IF(F19=[2]Lists!$K$5,"&lt; Reference section in EITI Report or URL &gt;",IF(F19=[2]Lists!$K$6,"&lt; Reference evidence of non-applicability &gt;","")))</f>
        <v/>
      </c>
      <c r="I19" s="228"/>
      <c r="J19" s="274"/>
      <c r="K19" s="228"/>
      <c r="L19" s="362" t="s">
        <v>1237</v>
      </c>
      <c r="M19" s="228"/>
      <c r="N19" s="42"/>
      <c r="O19" s="228"/>
      <c r="P19" s="42"/>
      <c r="Q19" s="228"/>
      <c r="R19" s="42"/>
      <c r="S19" s="228"/>
    </row>
    <row r="20" spans="1:19" s="9" customFormat="1" ht="60">
      <c r="A20" s="517"/>
      <c r="B20" s="63" t="s">
        <v>1238</v>
      </c>
      <c r="D20" s="309">
        <v>78622357</v>
      </c>
      <c r="F20" s="10" t="s">
        <v>53</v>
      </c>
      <c r="G20" s="228"/>
      <c r="H20" s="10"/>
      <c r="I20" s="228"/>
      <c r="J20" s="259" t="s">
        <v>685</v>
      </c>
      <c r="K20" s="228"/>
      <c r="L20" s="362" t="s">
        <v>1239</v>
      </c>
      <c r="M20" s="228"/>
      <c r="N20" s="42"/>
      <c r="O20" s="228"/>
      <c r="P20" s="42"/>
      <c r="Q20" s="228"/>
      <c r="R20" s="42"/>
      <c r="S20" s="228"/>
    </row>
    <row r="21" spans="1:19" s="9" customFormat="1" ht="45">
      <c r="A21" s="517"/>
      <c r="B21" s="63" t="s">
        <v>1240</v>
      </c>
      <c r="D21" s="10" t="s">
        <v>111</v>
      </c>
      <c r="F21" s="10" t="s">
        <v>53</v>
      </c>
      <c r="G21" s="228"/>
      <c r="H21" s="10" t="s">
        <v>514</v>
      </c>
      <c r="I21" s="228"/>
      <c r="J21" s="259"/>
      <c r="K21" s="228"/>
      <c r="L21" s="401" t="s">
        <v>1241</v>
      </c>
      <c r="M21" s="228"/>
      <c r="N21" s="42"/>
      <c r="O21" s="228"/>
      <c r="P21" s="42"/>
      <c r="Q21" s="228"/>
      <c r="R21" s="42"/>
      <c r="S21" s="228"/>
    </row>
    <row r="22" spans="1:19" s="9" customFormat="1" ht="60">
      <c r="A22" s="518"/>
      <c r="B22" s="63" t="s">
        <v>1242</v>
      </c>
      <c r="D22" s="10" t="s">
        <v>60</v>
      </c>
      <c r="F22" s="10"/>
      <c r="G22" s="228"/>
      <c r="H22" s="10"/>
      <c r="I22" s="228"/>
      <c r="J22" s="259"/>
      <c r="K22" s="228"/>
      <c r="L22" s="362" t="s">
        <v>1243</v>
      </c>
      <c r="M22" s="228"/>
      <c r="N22" s="42"/>
      <c r="O22" s="228"/>
      <c r="P22" s="42"/>
      <c r="Q22" s="228"/>
      <c r="R22" s="42"/>
      <c r="S22" s="228"/>
    </row>
    <row r="23" spans="1:19" s="227" customFormat="1">
      <c r="A23" s="226"/>
      <c r="L23" s="234"/>
    </row>
  </sheetData>
  <mergeCells count="3">
    <mergeCell ref="A9:A17"/>
    <mergeCell ref="A19:A22"/>
    <mergeCell ref="J9:J11"/>
  </mergeCell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S14"/>
  <sheetViews>
    <sheetView topLeftCell="D1" zoomScaleNormal="100" workbookViewId="0">
      <selection activeCell="L1" sqref="L1:N1048576"/>
    </sheetView>
  </sheetViews>
  <sheetFormatPr defaultColWidth="10.5" defaultRowHeight="15.95"/>
  <cols>
    <col min="1" max="1" width="30" style="225" customWidth="1"/>
    <col min="2" max="2" width="35" style="225" customWidth="1"/>
    <col min="3" max="3" width="3" style="225" customWidth="1"/>
    <col min="4" max="4" width="25" style="225" customWidth="1"/>
    <col min="5" max="5" width="3" style="225" customWidth="1"/>
    <col min="6" max="6" width="25" style="225" customWidth="1"/>
    <col min="7" max="7" width="3" style="225" customWidth="1"/>
    <col min="8" max="8" width="25" style="225" customWidth="1"/>
    <col min="9" max="9" width="3" style="225" customWidth="1"/>
    <col min="10" max="10" width="39.5" style="225" customWidth="1"/>
    <col min="11" max="11" width="3" style="225" customWidth="1"/>
    <col min="12" max="12" width="39.5" style="368"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1244</v>
      </c>
    </row>
    <row r="3" spans="1:19" s="43" customFormat="1" ht="314.10000000000002">
      <c r="A3" s="352" t="s">
        <v>1245</v>
      </c>
      <c r="B3" s="60" t="s">
        <v>1246</v>
      </c>
      <c r="D3" s="371" t="s">
        <v>1247</v>
      </c>
      <c r="F3" s="61"/>
      <c r="H3" s="61"/>
      <c r="J3" s="52"/>
      <c r="L3" s="362" t="s">
        <v>1248</v>
      </c>
      <c r="N3" s="42"/>
      <c r="P3" s="42"/>
      <c r="R3" s="42"/>
    </row>
    <row r="4" spans="1:19" s="41" customFormat="1" ht="18">
      <c r="A4" s="59"/>
      <c r="B4" s="50"/>
      <c r="D4" s="50"/>
      <c r="F4" s="50"/>
      <c r="H4" s="50"/>
      <c r="J4" s="51"/>
      <c r="L4" s="369"/>
    </row>
    <row r="5" spans="1:19" s="56" customFormat="1" ht="75.95">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369"/>
      <c r="N6" s="51"/>
      <c r="P6" s="51"/>
      <c r="R6" s="51"/>
    </row>
    <row r="7" spans="1:19" s="43" customFormat="1" ht="195">
      <c r="A7" s="352" t="s">
        <v>200</v>
      </c>
      <c r="B7" s="60" t="s">
        <v>1249</v>
      </c>
      <c r="D7" s="10" t="s">
        <v>60</v>
      </c>
      <c r="F7" s="61"/>
      <c r="H7" s="302" t="s">
        <v>1250</v>
      </c>
      <c r="J7" s="301" t="s">
        <v>1251</v>
      </c>
      <c r="L7" s="362" t="s">
        <v>1252</v>
      </c>
      <c r="N7" s="362" t="s">
        <v>1253</v>
      </c>
    </row>
    <row r="8" spans="1:19" s="41" customFormat="1" ht="18">
      <c r="A8" s="59"/>
      <c r="B8" s="50"/>
      <c r="D8" s="50"/>
      <c r="F8" s="50"/>
      <c r="H8" s="50"/>
      <c r="J8" s="51"/>
      <c r="L8" s="369"/>
      <c r="N8" s="51"/>
      <c r="P8" s="51"/>
      <c r="R8" s="51"/>
    </row>
    <row r="9" spans="1:19" s="9" customFormat="1" ht="45">
      <c r="A9" s="450" t="s">
        <v>1254</v>
      </c>
      <c r="B9" s="57" t="s">
        <v>1255</v>
      </c>
      <c r="D9" s="366" t="s">
        <v>1256</v>
      </c>
      <c r="F9" s="10" t="str">
        <f>IF(D9=[2]Lists!$K$4,"&lt; Input URL to data source &gt;",IF(D9=[2]Lists!$K$5,"&lt; Reference section in EITI Report or URL &gt;",IF(D9=[2]Lists!$K$6,"&lt; Reference evidence of non-applicability &gt;","")))</f>
        <v/>
      </c>
      <c r="G9" s="41"/>
      <c r="H9" s="10" t="str">
        <f>IF(F9=[2]Lists!$K$4,"&lt; Input URL to data source &gt;",IF(F9=[2]Lists!$K$5,"&lt; Reference section in EITI Report or URL &gt;",IF(F9=[2]Lists!$K$6,"&lt; Reference evidence of non-applicability &gt;","")))</f>
        <v/>
      </c>
      <c r="I9" s="41"/>
      <c r="J9" s="460" t="s">
        <v>1257</v>
      </c>
      <c r="K9" s="41"/>
      <c r="L9" s="362"/>
      <c r="M9" s="41"/>
      <c r="N9" s="42"/>
      <c r="O9" s="41"/>
      <c r="P9" s="42"/>
      <c r="Q9" s="41"/>
      <c r="R9" s="42"/>
      <c r="S9" s="41"/>
    </row>
    <row r="10" spans="1:19" s="9" customFormat="1" ht="45">
      <c r="A10" s="464"/>
      <c r="B10" s="63" t="s">
        <v>1258</v>
      </c>
      <c r="D10" s="10" t="s">
        <v>111</v>
      </c>
      <c r="F10" s="10" t="s">
        <v>514</v>
      </c>
      <c r="G10" s="43"/>
      <c r="H10" s="10" t="s">
        <v>514</v>
      </c>
      <c r="I10" s="43"/>
      <c r="J10" s="519"/>
      <c r="K10" s="43"/>
      <c r="L10" s="362"/>
      <c r="M10" s="43"/>
      <c r="N10" s="42"/>
      <c r="O10" s="43"/>
      <c r="P10" s="42"/>
      <c r="Q10" s="43"/>
      <c r="R10" s="42"/>
      <c r="S10" s="43"/>
    </row>
    <row r="11" spans="1:19" s="9" customFormat="1" ht="75">
      <c r="A11" s="464"/>
      <c r="B11" s="63" t="s">
        <v>1259</v>
      </c>
      <c r="D11" s="10" t="s">
        <v>111</v>
      </c>
      <c r="F11" s="10"/>
      <c r="G11" s="43"/>
      <c r="H11" s="10"/>
      <c r="I11" s="43"/>
      <c r="J11" s="519"/>
      <c r="K11" s="43"/>
      <c r="L11" s="362"/>
      <c r="M11" s="43"/>
      <c r="N11" s="42"/>
      <c r="O11" s="43"/>
      <c r="P11" s="42"/>
      <c r="Q11" s="43"/>
      <c r="R11" s="42"/>
      <c r="S11" s="43"/>
    </row>
    <row r="12" spans="1:19" s="9" customFormat="1" ht="45">
      <c r="A12" s="464"/>
      <c r="B12" s="63" t="s">
        <v>1260</v>
      </c>
      <c r="D12" s="10" t="s">
        <v>111</v>
      </c>
      <c r="F12" s="10"/>
      <c r="G12" s="43"/>
      <c r="H12" s="10"/>
      <c r="I12" s="43"/>
      <c r="J12" s="519"/>
      <c r="K12" s="43"/>
      <c r="L12" s="362"/>
      <c r="M12" s="43"/>
      <c r="N12" s="42"/>
      <c r="O12" s="43"/>
      <c r="P12" s="42"/>
      <c r="Q12" s="43"/>
      <c r="R12" s="42"/>
      <c r="S12" s="43"/>
    </row>
    <row r="13" spans="1:19" s="9" customFormat="1" ht="69" customHeight="1">
      <c r="A13" s="464"/>
      <c r="B13" s="63" t="s">
        <v>1261</v>
      </c>
      <c r="D13" s="10" t="s">
        <v>111</v>
      </c>
      <c r="F13" s="10"/>
      <c r="G13" s="43"/>
      <c r="H13" s="10"/>
      <c r="I13" s="43"/>
      <c r="J13" s="520"/>
      <c r="K13" s="43"/>
      <c r="L13" s="362"/>
      <c r="M13" s="43"/>
      <c r="N13" s="42"/>
      <c r="O13" s="43"/>
      <c r="P13" s="42"/>
      <c r="Q13" s="43"/>
      <c r="R13" s="42"/>
      <c r="S13" s="43"/>
    </row>
    <row r="14" spans="1:19" s="228" customFormat="1">
      <c r="A14" s="231"/>
      <c r="L14" s="370"/>
    </row>
  </sheetData>
  <mergeCells count="2">
    <mergeCell ref="A9:A13"/>
    <mergeCell ref="J9:J13"/>
  </mergeCells>
  <pageMargins left="0.7" right="0.7" top="0.75" bottom="0.75" header="0.3" footer="0.3"/>
  <pageSetup paperSize="8" orientation="landscape" horizontalDpi="1200" verticalDpi="120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S22"/>
  <sheetViews>
    <sheetView topLeftCell="F1" zoomScaleNormal="100" workbookViewId="0">
      <selection activeCell="L1" sqref="L1:N1048576"/>
    </sheetView>
  </sheetViews>
  <sheetFormatPr defaultColWidth="10.5" defaultRowHeight="15.95"/>
  <cols>
    <col min="1" max="1" width="22" style="230" customWidth="1"/>
    <col min="2" max="2" width="38.375" style="225" bestFit="1" customWidth="1"/>
    <col min="3" max="3" width="3.375" style="225" customWidth="1"/>
    <col min="4" max="4" width="25" style="225" customWidth="1"/>
    <col min="5" max="5" width="3.375" style="225" customWidth="1"/>
    <col min="6" max="6" width="25" style="225" customWidth="1"/>
    <col min="7" max="7" width="3.375" style="225" customWidth="1"/>
    <col min="8" max="8" width="25" style="225" customWidth="1"/>
    <col min="9" max="9" width="3.375" style="225" customWidth="1"/>
    <col min="10" max="10" width="39.5" style="225" customWidth="1"/>
    <col min="11" max="11" width="3" style="225" customWidth="1"/>
    <col min="12" max="12" width="68"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1262</v>
      </c>
    </row>
    <row r="3" spans="1:19" s="43" customFormat="1" ht="180">
      <c r="A3" s="352" t="s">
        <v>1263</v>
      </c>
      <c r="B3" s="60" t="s">
        <v>1264</v>
      </c>
      <c r="D3" s="371" t="s">
        <v>480</v>
      </c>
      <c r="F3" s="61"/>
      <c r="H3" s="61"/>
      <c r="J3" s="52"/>
      <c r="L3" s="362" t="s">
        <v>1265</v>
      </c>
      <c r="N3" s="42"/>
      <c r="P3" s="42"/>
      <c r="R3" s="42"/>
    </row>
    <row r="4" spans="1:19" s="41" customFormat="1" ht="18">
      <c r="A4" s="69"/>
      <c r="B4" s="50"/>
      <c r="D4" s="50"/>
      <c r="F4" s="50"/>
      <c r="H4" s="50"/>
      <c r="J4" s="51"/>
      <c r="L4" s="51"/>
      <c r="N4" s="51"/>
      <c r="P4" s="51"/>
      <c r="R4" s="51"/>
    </row>
    <row r="5" spans="1:19" s="56" customFormat="1" ht="75.95">
      <c r="A5" s="68"/>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69"/>
      <c r="B6" s="50"/>
      <c r="D6" s="50"/>
      <c r="F6" s="50"/>
      <c r="H6" s="50"/>
      <c r="J6" s="51"/>
      <c r="L6" s="51"/>
      <c r="N6" s="51"/>
      <c r="P6" s="51"/>
      <c r="R6" s="51"/>
    </row>
    <row r="7" spans="1:19" s="9" customFormat="1" ht="409.6">
      <c r="A7" s="70"/>
      <c r="B7" s="67" t="s">
        <v>1266</v>
      </c>
      <c r="D7" s="10" t="s">
        <v>1267</v>
      </c>
      <c r="F7" s="10" t="s">
        <v>1268</v>
      </c>
      <c r="G7" s="41"/>
      <c r="H7" s="304" t="s">
        <v>1269</v>
      </c>
      <c r="I7" s="41"/>
      <c r="J7" s="274" t="s">
        <v>1270</v>
      </c>
      <c r="K7" s="41"/>
      <c r="L7" s="428" t="s">
        <v>1271</v>
      </c>
      <c r="M7" s="41"/>
      <c r="N7" s="42"/>
      <c r="O7" s="41"/>
      <c r="P7" s="42"/>
      <c r="Q7" s="41"/>
      <c r="R7" s="42"/>
      <c r="S7" s="41"/>
    </row>
    <row r="8" spans="1:19" s="9" customFormat="1" ht="75">
      <c r="A8" s="70"/>
      <c r="B8" s="57" t="s">
        <v>1272</v>
      </c>
      <c r="D8" s="10" t="s">
        <v>1273</v>
      </c>
      <c r="F8" s="10" t="s">
        <v>53</v>
      </c>
      <c r="G8" s="43"/>
      <c r="H8" s="304" t="s">
        <v>1269</v>
      </c>
      <c r="I8" s="43"/>
      <c r="J8" s="274" t="s">
        <v>1274</v>
      </c>
      <c r="K8" s="43"/>
      <c r="L8" s="429" t="s">
        <v>1275</v>
      </c>
      <c r="M8" s="43"/>
      <c r="N8" s="42"/>
      <c r="O8" s="43"/>
      <c r="P8" s="42"/>
      <c r="Q8" s="43"/>
      <c r="R8" s="42"/>
      <c r="S8" s="43"/>
    </row>
    <row r="9" spans="1:19" s="9" customFormat="1" ht="75">
      <c r="A9" s="70"/>
      <c r="B9" s="23" t="s">
        <v>1276</v>
      </c>
      <c r="D9" s="10" t="s">
        <v>111</v>
      </c>
      <c r="F9" s="10" t="s">
        <v>53</v>
      </c>
      <c r="G9" s="41"/>
      <c r="H9" s="10" t="s">
        <v>514</v>
      </c>
      <c r="I9" s="41"/>
      <c r="J9" s="274" t="s">
        <v>1277</v>
      </c>
      <c r="K9" s="41"/>
      <c r="L9" s="429" t="s">
        <v>1278</v>
      </c>
      <c r="M9" s="41"/>
      <c r="N9" s="42"/>
      <c r="O9" s="41"/>
      <c r="P9" s="42"/>
      <c r="Q9" s="41"/>
      <c r="R9" s="42"/>
      <c r="S9" s="41"/>
    </row>
    <row r="10" spans="1:19" s="9" customFormat="1" ht="15" customHeight="1">
      <c r="A10" s="70"/>
      <c r="B10" s="64" t="s">
        <v>1279</v>
      </c>
      <c r="D10" s="10" t="s">
        <v>1280</v>
      </c>
      <c r="F10" s="10" t="s">
        <v>53</v>
      </c>
      <c r="G10" s="43"/>
      <c r="H10" s="304" t="s">
        <v>1269</v>
      </c>
      <c r="I10" s="43"/>
      <c r="J10" s="274"/>
      <c r="K10" s="43"/>
      <c r="L10" s="430" t="s">
        <v>1281</v>
      </c>
      <c r="M10" s="43"/>
      <c r="N10" s="42"/>
      <c r="O10" s="43"/>
      <c r="P10" s="42"/>
      <c r="Q10" s="43"/>
      <c r="R10" s="42"/>
      <c r="S10" s="43"/>
    </row>
    <row r="11" spans="1:19" s="9" customFormat="1" ht="45">
      <c r="A11" s="70"/>
      <c r="B11" s="64" t="s">
        <v>1282</v>
      </c>
      <c r="D11" s="10" t="s">
        <v>1283</v>
      </c>
      <c r="F11" s="10" t="s">
        <v>53</v>
      </c>
      <c r="G11" s="41"/>
      <c r="H11" s="304" t="s">
        <v>1269</v>
      </c>
      <c r="I11" s="41"/>
      <c r="J11" s="274" t="s">
        <v>1284</v>
      </c>
      <c r="K11" s="41"/>
      <c r="L11" s="429" t="s">
        <v>1285</v>
      </c>
      <c r="M11" s="41"/>
      <c r="N11" s="42"/>
      <c r="O11" s="41"/>
      <c r="P11" s="42"/>
      <c r="Q11" s="41"/>
      <c r="R11" s="42"/>
      <c r="S11" s="41"/>
    </row>
    <row r="12" spans="1:19" s="9" customFormat="1" ht="45">
      <c r="A12" s="70"/>
      <c r="B12" s="64" t="s">
        <v>1286</v>
      </c>
      <c r="D12" s="10" t="s">
        <v>1287</v>
      </c>
      <c r="F12" s="10" t="s">
        <v>53</v>
      </c>
      <c r="G12" s="228"/>
      <c r="H12" s="304" t="s">
        <v>1269</v>
      </c>
      <c r="I12" s="228"/>
      <c r="J12" s="274"/>
      <c r="K12" s="228"/>
      <c r="L12" s="430" t="s">
        <v>1281</v>
      </c>
      <c r="M12" s="228"/>
      <c r="N12" s="42"/>
      <c r="O12" s="228"/>
      <c r="P12" s="42"/>
      <c r="Q12" s="228"/>
      <c r="R12" s="42"/>
      <c r="S12" s="228"/>
    </row>
    <row r="13" spans="1:19" s="9" customFormat="1" ht="60">
      <c r="A13" s="70"/>
      <c r="B13" s="64" t="s">
        <v>1288</v>
      </c>
      <c r="D13" s="10" t="s">
        <v>1289</v>
      </c>
      <c r="F13" s="10" t="s">
        <v>53</v>
      </c>
      <c r="G13" s="228"/>
      <c r="H13" s="304" t="s">
        <v>1269</v>
      </c>
      <c r="I13" s="228"/>
      <c r="J13" s="274"/>
      <c r="K13" s="228"/>
      <c r="L13" s="429" t="s">
        <v>1290</v>
      </c>
      <c r="M13" s="228"/>
      <c r="N13" s="42"/>
      <c r="O13" s="228"/>
      <c r="P13" s="42"/>
      <c r="Q13" s="228"/>
      <c r="R13" s="42"/>
      <c r="S13" s="228"/>
    </row>
    <row r="14" spans="1:19" s="9" customFormat="1" ht="45">
      <c r="A14" s="70"/>
      <c r="B14" s="64" t="s">
        <v>1291</v>
      </c>
      <c r="D14" s="10" t="s">
        <v>1292</v>
      </c>
      <c r="F14" s="10" t="s">
        <v>53</v>
      </c>
      <c r="G14" s="228"/>
      <c r="H14" s="304" t="s">
        <v>1269</v>
      </c>
      <c r="I14" s="228"/>
      <c r="J14" s="274"/>
      <c r="K14" s="228"/>
      <c r="L14" s="430" t="s">
        <v>1293</v>
      </c>
      <c r="M14" s="228"/>
      <c r="N14" s="42"/>
      <c r="O14" s="228"/>
      <c r="P14" s="42"/>
      <c r="Q14" s="228"/>
      <c r="R14" s="42"/>
      <c r="S14" s="228"/>
    </row>
    <row r="15" spans="1:19" s="9" customFormat="1">
      <c r="A15" s="70"/>
      <c r="B15" s="64" t="s">
        <v>1294</v>
      </c>
      <c r="D15" s="10" t="s">
        <v>117</v>
      </c>
      <c r="F15" s="10" t="s">
        <v>1295</v>
      </c>
      <c r="G15" s="228"/>
      <c r="H15" s="10" t="s">
        <v>1295</v>
      </c>
      <c r="I15" s="228"/>
      <c r="J15" s="274"/>
      <c r="K15" s="228"/>
      <c r="L15" s="429"/>
      <c r="M15" s="228"/>
      <c r="N15" s="42"/>
      <c r="O15" s="228"/>
      <c r="P15" s="42"/>
      <c r="Q15" s="228"/>
      <c r="R15" s="42"/>
      <c r="S15" s="228"/>
    </row>
    <row r="16" spans="1:19" s="9" customFormat="1" ht="105">
      <c r="A16" s="70"/>
      <c r="B16" s="64" t="s">
        <v>1296</v>
      </c>
      <c r="D16" s="286" t="s">
        <v>117</v>
      </c>
      <c r="F16" s="10" t="s">
        <v>1295</v>
      </c>
      <c r="G16" s="228"/>
      <c r="H16" s="10" t="s">
        <v>1295</v>
      </c>
      <c r="I16" s="228"/>
      <c r="J16" s="274"/>
      <c r="K16" s="228"/>
      <c r="L16" s="429" t="s">
        <v>1297</v>
      </c>
      <c r="M16" s="228"/>
      <c r="N16" s="42"/>
      <c r="O16" s="228"/>
      <c r="P16" s="42"/>
      <c r="Q16" s="228"/>
      <c r="R16" s="42"/>
      <c r="S16" s="228"/>
    </row>
    <row r="17" spans="1:19" s="9" customFormat="1" ht="45">
      <c r="A17" s="70"/>
      <c r="B17" s="64" t="s">
        <v>1298</v>
      </c>
      <c r="D17" s="286">
        <v>9423</v>
      </c>
      <c r="F17" s="10" t="s">
        <v>1295</v>
      </c>
      <c r="G17" s="228"/>
      <c r="H17" s="304" t="s">
        <v>1299</v>
      </c>
      <c r="I17" s="228"/>
      <c r="J17" s="274"/>
      <c r="K17" s="228"/>
      <c r="L17" s="429" t="s">
        <v>1300</v>
      </c>
      <c r="M17" s="228"/>
      <c r="N17" s="42"/>
      <c r="O17" s="228"/>
      <c r="P17" s="42"/>
      <c r="Q17" s="228"/>
      <c r="R17" s="42"/>
      <c r="S17" s="228"/>
    </row>
    <row r="18" spans="1:19" s="9" customFormat="1" ht="75">
      <c r="A18" s="70"/>
      <c r="B18" s="64" t="s">
        <v>1301</v>
      </c>
      <c r="D18" s="286">
        <v>241619</v>
      </c>
      <c r="F18" s="10" t="s">
        <v>1295</v>
      </c>
      <c r="G18" s="228"/>
      <c r="H18" s="304" t="s">
        <v>1302</v>
      </c>
      <c r="I18" s="228"/>
      <c r="J18" s="274"/>
      <c r="K18" s="228"/>
      <c r="L18" s="429" t="s">
        <v>1300</v>
      </c>
      <c r="M18" s="228"/>
      <c r="N18" s="42"/>
      <c r="O18" s="228"/>
      <c r="P18" s="42"/>
      <c r="Q18" s="228"/>
      <c r="R18" s="42"/>
      <c r="S18" s="228"/>
    </row>
    <row r="19" spans="1:19" s="9" customFormat="1">
      <c r="A19" s="70"/>
      <c r="B19" s="64" t="s">
        <v>1303</v>
      </c>
      <c r="D19" s="286" t="s">
        <v>117</v>
      </c>
      <c r="F19" s="10" t="s">
        <v>53</v>
      </c>
      <c r="G19" s="228"/>
      <c r="H19" s="10" t="s">
        <v>514</v>
      </c>
      <c r="I19" s="228"/>
      <c r="J19" s="274"/>
      <c r="K19" s="228"/>
      <c r="L19" s="430"/>
      <c r="M19" s="228"/>
      <c r="N19" s="42"/>
      <c r="O19" s="228"/>
      <c r="P19" s="42"/>
      <c r="Q19" s="228"/>
      <c r="R19" s="42"/>
      <c r="S19" s="228"/>
    </row>
    <row r="20" spans="1:19" s="9" customFormat="1">
      <c r="A20" s="70"/>
      <c r="B20" s="64" t="s">
        <v>1304</v>
      </c>
      <c r="D20" s="286" t="s">
        <v>117</v>
      </c>
      <c r="F20" s="10" t="s">
        <v>53</v>
      </c>
      <c r="G20" s="228"/>
      <c r="H20" s="10" t="s">
        <v>514</v>
      </c>
      <c r="I20" s="228"/>
      <c r="J20" s="274"/>
      <c r="K20" s="228"/>
      <c r="L20" s="430"/>
      <c r="M20" s="228"/>
      <c r="N20" s="42"/>
      <c r="O20" s="228"/>
      <c r="P20" s="42"/>
      <c r="Q20" s="228"/>
      <c r="R20" s="42"/>
      <c r="S20" s="228"/>
    </row>
    <row r="21" spans="1:19" s="9" customFormat="1" ht="120">
      <c r="A21" s="70"/>
      <c r="B21" s="67" t="s">
        <v>1305</v>
      </c>
      <c r="D21" s="10" t="s">
        <v>60</v>
      </c>
      <c r="F21" s="10" t="s">
        <v>1306</v>
      </c>
      <c r="G21" s="41"/>
      <c r="H21" s="10" t="s">
        <v>1307</v>
      </c>
      <c r="I21" s="41"/>
      <c r="J21" s="274" t="s">
        <v>1308</v>
      </c>
      <c r="K21" s="41"/>
      <c r="L21" s="431" t="s">
        <v>1309</v>
      </c>
      <c r="M21" s="41"/>
      <c r="N21" s="42"/>
      <c r="O21" s="41"/>
      <c r="P21" s="42"/>
      <c r="Q21" s="41"/>
      <c r="R21" s="42"/>
      <c r="S21" s="41"/>
    </row>
    <row r="22" spans="1:19" s="227" customFormat="1">
      <c r="A22" s="229"/>
    </row>
  </sheetData>
  <hyperlinks>
    <hyperlink ref="B8" r:id="rId1" xr:uid="{00000000-0004-0000-1C00-000000000000}"/>
  </hyperlinks>
  <pageMargins left="0.7" right="0.7" top="0.75" bottom="0.75" header="0.3" footer="0.3"/>
  <pageSetup paperSize="8" orientation="landscape" horizontalDpi="1200" verticalDpi="12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38"/>
  <sheetViews>
    <sheetView tabSelected="1" topLeftCell="G1" zoomScaleNormal="100" zoomScalePageLayoutView="80" workbookViewId="0">
      <selection activeCell="L1" sqref="L1:N1048576"/>
    </sheetView>
  </sheetViews>
  <sheetFormatPr defaultColWidth="10.5" defaultRowHeight="15.95"/>
  <cols>
    <col min="1" max="1" width="14" style="230" customWidth="1"/>
    <col min="2" max="2" width="48" style="225" customWidth="1"/>
    <col min="3" max="3" width="3" style="225" customWidth="1"/>
    <col min="4" max="4" width="28.375" style="225" customWidth="1"/>
    <col min="5" max="5" width="3" style="225" customWidth="1"/>
    <col min="6" max="6" width="63" style="225" customWidth="1"/>
    <col min="7" max="7" width="3" style="225" customWidth="1"/>
    <col min="8" max="8" width="41.5" style="225" customWidth="1"/>
    <col min="9" max="9" width="3" style="225" customWidth="1"/>
    <col min="10" max="10" width="39" style="225" customWidth="1"/>
    <col min="11" max="11" width="3" style="225" customWidth="1"/>
    <col min="12" max="12" width="39.5" style="225" customWidth="1"/>
    <col min="13" max="13" width="3" style="225" customWidth="1"/>
    <col min="14" max="14" width="39.5" style="368"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40" t="s">
        <v>124</v>
      </c>
    </row>
    <row r="3" spans="1:19" s="43" customFormat="1" ht="195">
      <c r="A3" s="352" t="s">
        <v>125</v>
      </c>
      <c r="B3" s="60" t="s">
        <v>126</v>
      </c>
      <c r="D3" s="10" t="s">
        <v>127</v>
      </c>
      <c r="F3" s="61"/>
      <c r="H3" s="61"/>
      <c r="J3" s="52"/>
      <c r="L3" s="362" t="s">
        <v>128</v>
      </c>
      <c r="N3" s="42"/>
      <c r="P3" s="42"/>
      <c r="R3" s="42"/>
    </row>
    <row r="4" spans="1:19" s="43" customFormat="1" ht="14.1">
      <c r="A4" s="352"/>
      <c r="B4" s="60"/>
      <c r="D4" s="84"/>
      <c r="F4" s="84"/>
      <c r="H4" s="84"/>
      <c r="J4" s="9"/>
      <c r="L4" s="9"/>
      <c r="N4" s="29"/>
      <c r="P4" s="9"/>
      <c r="R4" s="9"/>
    </row>
    <row r="5" spans="1:19" s="56" customFormat="1" ht="75.95">
      <c r="A5" s="68"/>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69"/>
      <c r="B6" s="50"/>
      <c r="D6" s="50"/>
      <c r="F6" s="50"/>
      <c r="H6" s="50"/>
      <c r="J6" s="51"/>
      <c r="L6" s="51"/>
      <c r="N6" s="369"/>
      <c r="P6" s="51"/>
      <c r="R6" s="51"/>
    </row>
    <row r="7" spans="1:19" s="9" customFormat="1" ht="14.1">
      <c r="A7" s="450" t="s">
        <v>138</v>
      </c>
      <c r="B7" s="64" t="s">
        <v>139</v>
      </c>
      <c r="D7" s="30"/>
      <c r="F7" s="30"/>
      <c r="H7" s="30"/>
      <c r="K7" s="18"/>
      <c r="L7" s="18"/>
      <c r="M7" s="18"/>
      <c r="N7" s="28"/>
      <c r="O7" s="18"/>
      <c r="P7" s="18"/>
      <c r="Q7" s="18"/>
      <c r="R7" s="18"/>
      <c r="S7" s="18"/>
    </row>
    <row r="8" spans="1:19" s="9" customFormat="1" ht="105">
      <c r="A8" s="451"/>
      <c r="B8" s="65" t="s">
        <v>140</v>
      </c>
      <c r="D8" s="10" t="s">
        <v>141</v>
      </c>
      <c r="F8" s="267" t="s">
        <v>142</v>
      </c>
      <c r="G8" s="93"/>
      <c r="H8" s="262" t="s">
        <v>143</v>
      </c>
      <c r="J8" s="452" t="s">
        <v>144</v>
      </c>
      <c r="K8" s="41"/>
      <c r="L8" s="362" t="s">
        <v>145</v>
      </c>
      <c r="M8" s="41"/>
      <c r="N8" s="362"/>
      <c r="O8" s="41"/>
      <c r="P8" s="42"/>
      <c r="Q8" s="41"/>
      <c r="R8" s="42"/>
      <c r="S8" s="41"/>
    </row>
    <row r="9" spans="1:19" s="9" customFormat="1" ht="300" customHeight="1">
      <c r="A9" s="451"/>
      <c r="B9" s="65" t="s">
        <v>146</v>
      </c>
      <c r="D9" s="10" t="s">
        <v>141</v>
      </c>
      <c r="F9" s="262" t="s">
        <v>147</v>
      </c>
      <c r="H9" s="263" t="s">
        <v>148</v>
      </c>
      <c r="J9" s="453"/>
      <c r="K9" s="43"/>
      <c r="L9" s="362" t="s">
        <v>149</v>
      </c>
      <c r="M9" s="43"/>
      <c r="N9" s="362"/>
      <c r="O9" s="43"/>
      <c r="P9" s="42"/>
      <c r="Q9" s="43"/>
      <c r="R9" s="42"/>
      <c r="S9" s="43"/>
    </row>
    <row r="10" spans="1:19" s="9" customFormat="1" ht="75">
      <c r="A10" s="451"/>
      <c r="B10" s="65" t="s">
        <v>150</v>
      </c>
      <c r="D10" s="10" t="s">
        <v>141</v>
      </c>
      <c r="F10" s="265" t="s">
        <v>151</v>
      </c>
      <c r="G10" s="93"/>
      <c r="H10" s="262" t="s">
        <v>143</v>
      </c>
      <c r="J10" s="453"/>
      <c r="K10" s="41"/>
      <c r="L10" s="362" t="s">
        <v>152</v>
      </c>
      <c r="M10" s="41"/>
      <c r="N10" s="362"/>
      <c r="O10" s="41"/>
      <c r="P10" s="42"/>
      <c r="Q10" s="41"/>
      <c r="R10" s="42"/>
      <c r="S10" s="41"/>
    </row>
    <row r="11" spans="1:19" s="9" customFormat="1" ht="342">
      <c r="A11" s="451"/>
      <c r="B11" s="65" t="s">
        <v>153</v>
      </c>
      <c r="D11" s="10" t="s">
        <v>141</v>
      </c>
      <c r="F11" s="262" t="s">
        <v>154</v>
      </c>
      <c r="H11" s="262" t="s">
        <v>155</v>
      </c>
      <c r="J11" s="453"/>
      <c r="K11" s="18"/>
      <c r="L11" s="362" t="s">
        <v>156</v>
      </c>
      <c r="M11" s="18"/>
      <c r="N11" s="362"/>
      <c r="O11" s="18"/>
      <c r="P11" s="42"/>
      <c r="Q11" s="18"/>
      <c r="R11" s="42"/>
      <c r="S11" s="18"/>
    </row>
    <row r="12" spans="1:19" s="228" customFormat="1" ht="75">
      <c r="A12" s="451"/>
      <c r="B12" s="65" t="s">
        <v>157</v>
      </c>
      <c r="D12" s="10" t="s">
        <v>158</v>
      </c>
      <c r="E12" s="9"/>
      <c r="F12" s="10" t="s">
        <v>158</v>
      </c>
      <c r="H12" s="10" t="s">
        <v>158</v>
      </c>
      <c r="I12" s="9"/>
      <c r="J12" s="453"/>
      <c r="K12" s="18"/>
      <c r="L12" s="362" t="s">
        <v>159</v>
      </c>
      <c r="M12" s="18"/>
      <c r="N12" s="362"/>
      <c r="O12" s="18"/>
      <c r="P12" s="42"/>
      <c r="Q12" s="18"/>
      <c r="R12" s="42"/>
      <c r="S12" s="18"/>
    </row>
    <row r="13" spans="1:19" s="228" customFormat="1" ht="165">
      <c r="A13" s="451"/>
      <c r="B13" s="65" t="s">
        <v>160</v>
      </c>
      <c r="D13" s="10" t="s">
        <v>161</v>
      </c>
      <c r="E13" s="9"/>
      <c r="F13" s="10" t="s">
        <v>158</v>
      </c>
      <c r="H13" s="262" t="s">
        <v>162</v>
      </c>
      <c r="I13" s="9"/>
      <c r="J13" s="454"/>
      <c r="K13" s="18"/>
      <c r="L13" s="362" t="s">
        <v>163</v>
      </c>
      <c r="M13" s="18"/>
      <c r="N13" s="362" t="s">
        <v>164</v>
      </c>
      <c r="O13" s="18"/>
      <c r="P13" s="42"/>
      <c r="Q13" s="18"/>
      <c r="R13" s="42"/>
      <c r="S13" s="18"/>
    </row>
    <row r="14" spans="1:19" s="228" customFormat="1" ht="15.95" customHeight="1">
      <c r="A14" s="232"/>
      <c r="B14" s="65"/>
      <c r="L14" s="9"/>
      <c r="N14" s="29"/>
      <c r="P14" s="9"/>
      <c r="R14" s="9"/>
    </row>
    <row r="15" spans="1:19" s="228" customFormat="1">
      <c r="A15" s="450" t="s">
        <v>165</v>
      </c>
      <c r="B15" s="64" t="s">
        <v>139</v>
      </c>
      <c r="C15" s="9"/>
      <c r="D15" s="30"/>
      <c r="E15" s="9"/>
      <c r="F15" s="30"/>
      <c r="G15" s="9"/>
      <c r="H15" s="30"/>
      <c r="I15" s="9"/>
      <c r="J15" s="9"/>
      <c r="L15" s="9"/>
      <c r="N15" s="29"/>
      <c r="P15" s="9"/>
      <c r="R15" s="9"/>
    </row>
    <row r="16" spans="1:19" s="228" customFormat="1" ht="119.25" customHeight="1">
      <c r="A16" s="451"/>
      <c r="B16" s="65" t="s">
        <v>140</v>
      </c>
      <c r="C16" s="9"/>
      <c r="D16" s="10" t="s">
        <v>141</v>
      </c>
      <c r="E16" s="9"/>
      <c r="F16" s="263" t="s">
        <v>166</v>
      </c>
      <c r="G16" s="9"/>
      <c r="H16" s="262" t="s">
        <v>167</v>
      </c>
      <c r="I16" s="9"/>
      <c r="J16" s="452" t="s">
        <v>144</v>
      </c>
      <c r="L16" s="362" t="s">
        <v>168</v>
      </c>
      <c r="N16" s="362"/>
      <c r="P16" s="42"/>
      <c r="R16" s="42"/>
    </row>
    <row r="17" spans="1:18" s="228" customFormat="1" ht="237.95" customHeight="1">
      <c r="A17" s="451"/>
      <c r="B17" s="65" t="s">
        <v>146</v>
      </c>
      <c r="C17" s="9"/>
      <c r="D17" s="10" t="s">
        <v>141</v>
      </c>
      <c r="E17" s="9"/>
      <c r="F17" s="263" t="s">
        <v>169</v>
      </c>
      <c r="G17" s="9"/>
      <c r="H17" s="262" t="s">
        <v>170</v>
      </c>
      <c r="I17" s="9"/>
      <c r="J17" s="453"/>
      <c r="L17" s="362" t="s">
        <v>171</v>
      </c>
      <c r="N17" s="362"/>
      <c r="P17" s="42"/>
      <c r="R17" s="42"/>
    </row>
    <row r="18" spans="1:18" s="228" customFormat="1" ht="135">
      <c r="A18" s="451"/>
      <c r="B18" s="65" t="s">
        <v>150</v>
      </c>
      <c r="C18" s="9"/>
      <c r="D18" s="10" t="s">
        <v>141</v>
      </c>
      <c r="E18" s="9"/>
      <c r="F18" s="263" t="s">
        <v>166</v>
      </c>
      <c r="G18" s="9"/>
      <c r="H18" s="262" t="s">
        <v>167</v>
      </c>
      <c r="I18" s="9"/>
      <c r="J18" s="453"/>
      <c r="L18" s="362" t="s">
        <v>172</v>
      </c>
      <c r="N18" s="362"/>
      <c r="P18" s="42"/>
      <c r="R18" s="42"/>
    </row>
    <row r="19" spans="1:18" s="228" customFormat="1" ht="342">
      <c r="A19" s="451"/>
      <c r="B19" s="65" t="s">
        <v>153</v>
      </c>
      <c r="C19" s="9"/>
      <c r="D19" s="10" t="s">
        <v>141</v>
      </c>
      <c r="E19" s="9"/>
      <c r="F19" s="262" t="s">
        <v>154</v>
      </c>
      <c r="G19" s="9"/>
      <c r="H19" s="262" t="s">
        <v>173</v>
      </c>
      <c r="I19" s="9"/>
      <c r="J19" s="453"/>
      <c r="L19" s="362" t="s">
        <v>174</v>
      </c>
      <c r="N19" s="362"/>
      <c r="P19" s="42"/>
      <c r="R19" s="42"/>
    </row>
    <row r="20" spans="1:18" s="228" customFormat="1" ht="75">
      <c r="A20" s="451"/>
      <c r="B20" s="65" t="s">
        <v>157</v>
      </c>
      <c r="D20" s="10" t="s">
        <v>158</v>
      </c>
      <c r="E20" s="9"/>
      <c r="F20" s="10" t="s">
        <v>158</v>
      </c>
      <c r="H20" s="10" t="s">
        <v>158</v>
      </c>
      <c r="I20" s="9"/>
      <c r="J20" s="453"/>
      <c r="L20" s="362" t="s">
        <v>159</v>
      </c>
      <c r="N20" s="362"/>
      <c r="P20" s="42"/>
      <c r="R20" s="42"/>
    </row>
    <row r="21" spans="1:18" s="228" customFormat="1" ht="74.25" customHeight="1">
      <c r="A21" s="451"/>
      <c r="B21" s="65" t="s">
        <v>160</v>
      </c>
      <c r="D21" s="10" t="s">
        <v>141</v>
      </c>
      <c r="E21" s="9"/>
      <c r="F21" s="10" t="s">
        <v>175</v>
      </c>
      <c r="H21" s="262" t="s">
        <v>176</v>
      </c>
      <c r="I21" s="9"/>
      <c r="J21" s="454"/>
      <c r="L21" s="362" t="s">
        <v>177</v>
      </c>
      <c r="N21" s="362"/>
      <c r="P21" s="42"/>
      <c r="R21" s="42"/>
    </row>
    <row r="22" spans="1:18" s="228" customFormat="1">
      <c r="A22" s="232"/>
      <c r="N22" s="370"/>
    </row>
    <row r="23" spans="1:18" s="228" customFormat="1">
      <c r="A23" s="450" t="s">
        <v>178</v>
      </c>
      <c r="B23" s="64" t="s">
        <v>139</v>
      </c>
      <c r="C23" s="9"/>
      <c r="D23" s="30"/>
      <c r="E23" s="9"/>
      <c r="F23" s="30"/>
      <c r="G23" s="9"/>
      <c r="H23" s="30"/>
      <c r="I23" s="9"/>
      <c r="J23" s="9"/>
      <c r="L23" s="9"/>
      <c r="N23" s="29"/>
      <c r="P23" s="9"/>
      <c r="R23" s="9"/>
    </row>
    <row r="24" spans="1:18" s="228" customFormat="1" ht="147.94999999999999" customHeight="1">
      <c r="A24" s="451"/>
      <c r="B24" s="65" t="s">
        <v>140</v>
      </c>
      <c r="C24" s="9"/>
      <c r="D24" s="10" t="s">
        <v>141</v>
      </c>
      <c r="E24" s="9"/>
      <c r="F24" s="264" t="s">
        <v>179</v>
      </c>
      <c r="G24" s="93"/>
      <c r="H24" s="262" t="s">
        <v>180</v>
      </c>
      <c r="I24" s="9"/>
      <c r="J24" s="452"/>
      <c r="L24" s="362" t="s">
        <v>181</v>
      </c>
      <c r="N24" s="362"/>
      <c r="P24" s="42"/>
      <c r="R24" s="42"/>
    </row>
    <row r="25" spans="1:18" s="228" customFormat="1" ht="45">
      <c r="A25" s="451"/>
      <c r="B25" s="65" t="s">
        <v>146</v>
      </c>
      <c r="C25" s="9"/>
      <c r="D25" s="10" t="s">
        <v>161</v>
      </c>
      <c r="E25" s="9"/>
      <c r="F25" s="262" t="s">
        <v>158</v>
      </c>
      <c r="G25" s="9"/>
      <c r="H25" s="262" t="s">
        <v>182</v>
      </c>
      <c r="I25" s="9"/>
      <c r="J25" s="453"/>
      <c r="L25" s="362" t="s">
        <v>183</v>
      </c>
      <c r="N25" s="362"/>
      <c r="P25" s="42"/>
      <c r="R25" s="42"/>
    </row>
    <row r="26" spans="1:18" s="228" customFormat="1" ht="146.25" customHeight="1">
      <c r="A26" s="451"/>
      <c r="B26" s="65" t="s">
        <v>184</v>
      </c>
      <c r="C26" s="9"/>
      <c r="D26" s="10" t="s">
        <v>141</v>
      </c>
      <c r="E26" s="9"/>
      <c r="F26" s="264" t="s">
        <v>179</v>
      </c>
      <c r="G26" s="93"/>
      <c r="H26" s="262" t="s">
        <v>180</v>
      </c>
      <c r="I26" s="9"/>
      <c r="J26" s="453"/>
      <c r="L26" s="362" t="s">
        <v>185</v>
      </c>
      <c r="N26" s="362"/>
      <c r="P26" s="42"/>
      <c r="R26" s="42"/>
    </row>
    <row r="27" spans="1:18" s="228" customFormat="1" ht="60">
      <c r="A27" s="451"/>
      <c r="B27" s="65" t="s">
        <v>153</v>
      </c>
      <c r="C27" s="9"/>
      <c r="D27" s="10" t="s">
        <v>141</v>
      </c>
      <c r="E27" s="9"/>
      <c r="F27" s="266" t="s">
        <v>186</v>
      </c>
      <c r="G27" s="9"/>
      <c r="H27" s="262" t="s">
        <v>187</v>
      </c>
      <c r="I27" s="9"/>
      <c r="J27" s="453"/>
      <c r="L27" s="362" t="s">
        <v>188</v>
      </c>
      <c r="N27" s="362"/>
      <c r="P27" s="42"/>
      <c r="R27" s="42"/>
    </row>
    <row r="28" spans="1:18" s="228" customFormat="1" ht="45">
      <c r="A28" s="451"/>
      <c r="B28" s="65" t="s">
        <v>157</v>
      </c>
      <c r="D28" s="10" t="s">
        <v>158</v>
      </c>
      <c r="E28" s="9"/>
      <c r="F28" s="10" t="s">
        <v>158</v>
      </c>
      <c r="H28" s="10" t="s">
        <v>158</v>
      </c>
      <c r="I28" s="9"/>
      <c r="J28" s="453"/>
      <c r="L28" s="362" t="s">
        <v>189</v>
      </c>
      <c r="N28" s="362"/>
      <c r="P28" s="42"/>
      <c r="R28" s="42"/>
    </row>
    <row r="29" spans="1:18" s="228" customFormat="1">
      <c r="A29" s="451"/>
      <c r="B29" s="65" t="s">
        <v>160</v>
      </c>
      <c r="D29" s="10" t="s">
        <v>158</v>
      </c>
      <c r="E29" s="9"/>
      <c r="F29" s="10" t="s">
        <v>158</v>
      </c>
      <c r="H29" s="10" t="s">
        <v>158</v>
      </c>
      <c r="I29" s="9"/>
      <c r="J29" s="454"/>
      <c r="L29" s="42"/>
      <c r="N29" s="362"/>
      <c r="P29" s="42"/>
      <c r="R29" s="42"/>
    </row>
    <row r="32" spans="1:18" s="228" customFormat="1">
      <c r="A32" s="450" t="s">
        <v>190</v>
      </c>
      <c r="B32" s="64" t="s">
        <v>139</v>
      </c>
      <c r="C32" s="9"/>
      <c r="D32" s="30"/>
      <c r="E32" s="9"/>
      <c r="F32" s="30"/>
      <c r="G32" s="9"/>
      <c r="H32" s="30"/>
      <c r="I32" s="9"/>
      <c r="J32" s="9"/>
      <c r="L32" s="9"/>
      <c r="N32" s="29"/>
      <c r="P32" s="9"/>
      <c r="R32" s="9"/>
    </row>
    <row r="33" spans="1:18" s="228" customFormat="1">
      <c r="A33" s="451"/>
      <c r="B33" s="65" t="s">
        <v>140</v>
      </c>
      <c r="C33" s="9"/>
      <c r="D33" s="10" t="s">
        <v>161</v>
      </c>
      <c r="E33" s="9"/>
      <c r="F33" s="262" t="s">
        <v>158</v>
      </c>
      <c r="G33" s="9"/>
      <c r="H33" s="262" t="s">
        <v>191</v>
      </c>
      <c r="I33" s="9"/>
      <c r="J33" s="452"/>
      <c r="L33" s="42"/>
      <c r="N33" s="362"/>
      <c r="P33" s="42"/>
      <c r="R33" s="42"/>
    </row>
    <row r="34" spans="1:18" s="228" customFormat="1">
      <c r="A34" s="451"/>
      <c r="B34" s="65" t="s">
        <v>146</v>
      </c>
      <c r="C34" s="9"/>
      <c r="D34" s="10" t="s">
        <v>161</v>
      </c>
      <c r="E34" s="9"/>
      <c r="F34" s="262" t="s">
        <v>158</v>
      </c>
      <c r="G34" s="9"/>
      <c r="H34" s="262" t="s">
        <v>192</v>
      </c>
      <c r="I34" s="9"/>
      <c r="J34" s="453"/>
      <c r="L34" s="42"/>
      <c r="N34" s="362"/>
      <c r="P34" s="42"/>
      <c r="R34" s="42"/>
    </row>
    <row r="35" spans="1:18" s="228" customFormat="1">
      <c r="A35" s="451"/>
      <c r="B35" s="65" t="s">
        <v>193</v>
      </c>
      <c r="C35" s="9"/>
      <c r="D35" s="10" t="s">
        <v>161</v>
      </c>
      <c r="E35" s="9"/>
      <c r="F35" s="262" t="s">
        <v>158</v>
      </c>
      <c r="G35" s="9"/>
      <c r="H35" s="262" t="s">
        <v>191</v>
      </c>
      <c r="I35" s="9"/>
      <c r="J35" s="453"/>
      <c r="L35" s="42"/>
      <c r="N35" s="362"/>
      <c r="P35" s="42"/>
      <c r="R35" s="42"/>
    </row>
    <row r="36" spans="1:18" s="228" customFormat="1">
      <c r="A36" s="451"/>
      <c r="B36" s="65" t="s">
        <v>153</v>
      </c>
      <c r="C36" s="9"/>
      <c r="D36" s="10" t="s">
        <v>161</v>
      </c>
      <c r="E36" s="9"/>
      <c r="F36" s="10" t="s">
        <v>158</v>
      </c>
      <c r="G36" s="9"/>
      <c r="H36" s="262" t="s">
        <v>194</v>
      </c>
      <c r="I36" s="9"/>
      <c r="J36" s="453"/>
      <c r="L36" s="42"/>
      <c r="N36" s="362"/>
      <c r="P36" s="42"/>
      <c r="R36" s="42"/>
    </row>
    <row r="37" spans="1:18" s="228" customFormat="1">
      <c r="A37" s="451"/>
      <c r="B37" s="65" t="s">
        <v>157</v>
      </c>
      <c r="D37" s="10" t="s">
        <v>158</v>
      </c>
      <c r="E37" s="9"/>
      <c r="F37" s="10" t="s">
        <v>158</v>
      </c>
      <c r="H37" s="10" t="s">
        <v>158</v>
      </c>
      <c r="I37" s="9"/>
      <c r="J37" s="453"/>
      <c r="L37" s="42"/>
      <c r="N37" s="362"/>
      <c r="P37" s="42"/>
      <c r="R37" s="42"/>
    </row>
    <row r="38" spans="1:18" s="228" customFormat="1">
      <c r="A38" s="451"/>
      <c r="B38" s="65" t="s">
        <v>160</v>
      </c>
      <c r="D38" s="10" t="s">
        <v>158</v>
      </c>
      <c r="E38" s="9"/>
      <c r="F38" s="10" t="s">
        <v>158</v>
      </c>
      <c r="H38" s="10" t="s">
        <v>158</v>
      </c>
      <c r="I38" s="9"/>
      <c r="J38" s="454"/>
      <c r="L38" s="42"/>
      <c r="N38" s="362"/>
      <c r="P38" s="42"/>
      <c r="R38" s="42"/>
    </row>
  </sheetData>
  <mergeCells count="8">
    <mergeCell ref="A32:A38"/>
    <mergeCell ref="J33:J38"/>
    <mergeCell ref="A7:A13"/>
    <mergeCell ref="A15:A21"/>
    <mergeCell ref="J8:J13"/>
    <mergeCell ref="J16:J21"/>
    <mergeCell ref="A23:A29"/>
    <mergeCell ref="J24:J29"/>
  </mergeCells>
  <hyperlinks>
    <hyperlink ref="F8" r:id="rId1" display="https://mola.gov.gy/information/laws-of-guyana?limit=20&amp;limitstart=440" xr:uid="{00000000-0004-0000-0200-000000000000}"/>
    <hyperlink ref="F10" r:id="rId2" display="https://mola.gov.gy/information/laws-of-guyana?limit=20&amp;limitstart=440" xr:uid="{00000000-0004-0000-0200-000001000000}"/>
  </hyperlinks>
  <pageMargins left="0.70866141732283505" right="0.70866141732283505" top="0.74803149606299202" bottom="0.74803149606299202" header="0.31496062992126" footer="0.31496062992126"/>
  <pageSetup paperSize="8" orientation="landscape" horizontalDpi="1200" verticalDpi="1200"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S13"/>
  <sheetViews>
    <sheetView topLeftCell="F1" zoomScaleNormal="100" workbookViewId="0">
      <selection activeCell="L1" sqref="L1:N1048576"/>
    </sheetView>
  </sheetViews>
  <sheetFormatPr defaultColWidth="10.5" defaultRowHeight="15.95"/>
  <cols>
    <col min="1" max="1" width="14.375" style="225" customWidth="1"/>
    <col min="2" max="2" width="42.375" style="225" customWidth="1"/>
    <col min="3" max="3" width="3" style="225" customWidth="1"/>
    <col min="4" max="4" width="24" style="225" customWidth="1"/>
    <col min="5" max="5" width="3" style="225" customWidth="1"/>
    <col min="6" max="6" width="83.875" style="225" customWidth="1"/>
    <col min="7" max="7" width="3" style="225" customWidth="1"/>
    <col min="8" max="8" width="22.375" style="225" customWidth="1"/>
    <col min="9" max="9" width="3" style="225" customWidth="1"/>
    <col min="10" max="10" width="49.5" style="225" customWidth="1"/>
    <col min="11" max="11" width="3" style="225" customWidth="1"/>
    <col min="12" max="12" width="39.5"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1310</v>
      </c>
    </row>
    <row r="3" spans="1:19" s="43" customFormat="1" ht="300">
      <c r="A3" s="352" t="s">
        <v>1311</v>
      </c>
      <c r="B3" s="60" t="s">
        <v>1312</v>
      </c>
      <c r="D3" s="10" t="s">
        <v>1192</v>
      </c>
      <c r="F3" s="61"/>
      <c r="H3" s="61"/>
      <c r="J3" s="52"/>
      <c r="L3" s="362" t="s">
        <v>1313</v>
      </c>
      <c r="N3" s="42"/>
      <c r="P3" s="42"/>
      <c r="R3" s="42"/>
    </row>
    <row r="4" spans="1:19" s="41" customFormat="1" ht="18">
      <c r="A4" s="59"/>
      <c r="B4" s="50"/>
      <c r="D4" s="50"/>
      <c r="F4" s="50"/>
      <c r="H4" s="50"/>
      <c r="J4" s="51"/>
      <c r="L4" s="51"/>
    </row>
    <row r="5" spans="1:19" s="56" customFormat="1" ht="57">
      <c r="A5" s="54"/>
      <c r="B5" s="55"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51"/>
      <c r="N6" s="51"/>
      <c r="P6" s="51"/>
      <c r="R6" s="51"/>
    </row>
    <row r="7" spans="1:19" s="43" customFormat="1" ht="45">
      <c r="A7" s="352" t="s">
        <v>200</v>
      </c>
      <c r="B7" s="60" t="s">
        <v>1314</v>
      </c>
      <c r="D7" s="10" t="s">
        <v>60</v>
      </c>
      <c r="F7" s="61"/>
      <c r="H7" s="61"/>
      <c r="J7" s="52"/>
      <c r="L7" s="42" t="s">
        <v>329</v>
      </c>
      <c r="M7" s="41"/>
      <c r="N7" s="42"/>
      <c r="O7" s="41"/>
      <c r="P7" s="42"/>
      <c r="Q7" s="41"/>
      <c r="R7" s="42"/>
    </row>
    <row r="8" spans="1:19" s="41" customFormat="1" ht="18">
      <c r="A8" s="59"/>
      <c r="B8" s="50"/>
      <c r="D8" s="50"/>
      <c r="F8" s="50"/>
      <c r="H8" s="50"/>
      <c r="J8" s="51"/>
      <c r="L8" s="51"/>
      <c r="N8" s="51"/>
      <c r="P8" s="51"/>
      <c r="R8" s="51"/>
    </row>
    <row r="9" spans="1:19" s="9" customFormat="1" ht="18">
      <c r="A9" s="14"/>
      <c r="B9" s="64" t="s">
        <v>139</v>
      </c>
      <c r="D9" s="30"/>
      <c r="F9" s="30"/>
      <c r="G9" s="41"/>
      <c r="H9" s="30"/>
      <c r="I9" s="41"/>
      <c r="K9" s="41"/>
      <c r="M9" s="41"/>
      <c r="O9" s="41"/>
      <c r="Q9" s="41"/>
      <c r="S9" s="41"/>
    </row>
    <row r="10" spans="1:19" s="9" customFormat="1" ht="399" customHeight="1">
      <c r="A10" s="14"/>
      <c r="B10" s="25" t="s">
        <v>1315</v>
      </c>
      <c r="D10" s="10" t="s">
        <v>141</v>
      </c>
      <c r="F10" s="279" t="s">
        <v>1316</v>
      </c>
      <c r="G10" s="43"/>
      <c r="H10" s="10" t="s">
        <v>1317</v>
      </c>
      <c r="I10" s="43"/>
      <c r="J10" s="274"/>
      <c r="K10" s="43"/>
      <c r="L10" s="362" t="s">
        <v>1318</v>
      </c>
      <c r="M10" s="43"/>
      <c r="N10" s="42"/>
      <c r="O10" s="43"/>
      <c r="P10" s="42"/>
      <c r="Q10" s="43"/>
      <c r="R10" s="42"/>
      <c r="S10" s="43"/>
    </row>
    <row r="11" spans="1:19" s="9" customFormat="1" ht="356.1">
      <c r="A11" s="14"/>
      <c r="B11" s="25" t="s">
        <v>1319</v>
      </c>
      <c r="D11" s="10" t="s">
        <v>141</v>
      </c>
      <c r="F11" s="10" t="s">
        <v>1320</v>
      </c>
      <c r="G11" s="41"/>
      <c r="H11" s="10" t="s">
        <v>1321</v>
      </c>
      <c r="I11" s="41"/>
      <c r="J11" s="259"/>
      <c r="K11" s="41"/>
      <c r="L11" s="362" t="s">
        <v>1322</v>
      </c>
      <c r="M11" s="41"/>
      <c r="N11" s="42"/>
      <c r="O11" s="41"/>
      <c r="P11" s="42"/>
      <c r="Q11" s="41"/>
      <c r="R11" s="42"/>
      <c r="S11" s="41"/>
    </row>
    <row r="12" spans="1:19" s="9" customFormat="1" ht="195">
      <c r="A12" s="14"/>
      <c r="B12" s="25" t="s">
        <v>1323</v>
      </c>
      <c r="D12" s="10" t="s">
        <v>141</v>
      </c>
      <c r="F12" s="10" t="s">
        <v>1320</v>
      </c>
      <c r="G12" s="43"/>
      <c r="H12" s="10" t="s">
        <v>1317</v>
      </c>
      <c r="I12" s="43"/>
      <c r="J12" s="259"/>
      <c r="K12" s="43"/>
      <c r="L12" s="362" t="s">
        <v>1324</v>
      </c>
      <c r="M12" s="43"/>
      <c r="N12" s="42"/>
      <c r="O12" s="43"/>
      <c r="P12" s="42"/>
      <c r="Q12" s="43"/>
      <c r="R12" s="42"/>
      <c r="S12" s="43"/>
    </row>
    <row r="13" spans="1:19" s="227" customFormat="1">
      <c r="A13" s="226"/>
    </row>
  </sheetData>
  <pageMargins left="0.7" right="0.7" top="0.75" bottom="0.75" header="0.3" footer="0.3"/>
  <pageSetup paperSize="8"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35"/>
  <sheetViews>
    <sheetView topLeftCell="J1" zoomScaleNormal="100" workbookViewId="0">
      <selection activeCell="L1" sqref="L1:N1048576"/>
    </sheetView>
  </sheetViews>
  <sheetFormatPr defaultColWidth="10.5" defaultRowHeight="15.95"/>
  <cols>
    <col min="1" max="1" width="13" style="230" customWidth="1"/>
    <col min="2" max="2" width="69" style="238" customWidth="1"/>
    <col min="3" max="3" width="3.5" style="225" customWidth="1"/>
    <col min="4" max="4" width="29" style="225" customWidth="1"/>
    <col min="5" max="5" width="3.5" style="225" customWidth="1"/>
    <col min="6" max="6" width="20.5" style="225" customWidth="1"/>
    <col min="7" max="7" width="3.5" style="225" customWidth="1"/>
    <col min="8" max="8" width="20.5" style="225" customWidth="1"/>
    <col min="9" max="9" width="3.5" style="225" customWidth="1"/>
    <col min="10" max="10" width="44" style="225" customWidth="1"/>
    <col min="11" max="11" width="3" style="225" customWidth="1"/>
    <col min="12" max="12" width="63.5" style="368" customWidth="1"/>
    <col min="13" max="13" width="3" style="225" customWidth="1"/>
    <col min="14" max="14" width="39.5" style="368"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40" t="s">
        <v>195</v>
      </c>
    </row>
    <row r="3" spans="1:19" s="43" customFormat="1" ht="409.6">
      <c r="A3" s="352" t="s">
        <v>196</v>
      </c>
      <c r="B3" s="60" t="s">
        <v>197</v>
      </c>
      <c r="D3" s="371" t="s">
        <v>198</v>
      </c>
      <c r="F3" s="61"/>
      <c r="H3" s="61"/>
      <c r="J3" s="52"/>
      <c r="L3" s="362" t="s">
        <v>199</v>
      </c>
      <c r="N3" s="362"/>
      <c r="P3" s="42"/>
      <c r="R3" s="42"/>
    </row>
    <row r="4" spans="1:19" s="41" customFormat="1" ht="18">
      <c r="A4" s="69"/>
      <c r="B4" s="50"/>
      <c r="D4" s="50"/>
      <c r="F4" s="50"/>
      <c r="H4" s="50"/>
      <c r="J4" s="51"/>
      <c r="L4" s="369"/>
      <c r="N4" s="369"/>
      <c r="P4" s="51"/>
      <c r="R4" s="51"/>
    </row>
    <row r="5" spans="1:19" s="48" customFormat="1" ht="75.95">
      <c r="A5" s="85"/>
      <c r="B5" s="86" t="s">
        <v>129</v>
      </c>
      <c r="D5" s="86" t="s">
        <v>130</v>
      </c>
      <c r="F5" s="86" t="s">
        <v>131</v>
      </c>
      <c r="H5" s="86" t="s">
        <v>132</v>
      </c>
      <c r="I5" s="56"/>
      <c r="J5" s="49" t="s">
        <v>133</v>
      </c>
      <c r="L5" s="49" t="s">
        <v>134</v>
      </c>
      <c r="N5" s="49" t="s">
        <v>135</v>
      </c>
      <c r="P5" s="49" t="s">
        <v>136</v>
      </c>
      <c r="R5" s="49" t="s">
        <v>137</v>
      </c>
    </row>
    <row r="6" spans="1:19" s="41" customFormat="1" ht="18">
      <c r="A6" s="69"/>
      <c r="B6" s="50"/>
      <c r="D6" s="50"/>
      <c r="F6" s="50"/>
      <c r="H6" s="50"/>
      <c r="J6" s="51"/>
      <c r="L6" s="369"/>
      <c r="N6" s="369"/>
      <c r="P6" s="51"/>
      <c r="R6" s="51"/>
    </row>
    <row r="7" spans="1:19" s="43" customFormat="1" ht="45">
      <c r="A7" s="352" t="s">
        <v>200</v>
      </c>
      <c r="B7" s="60" t="s">
        <v>201</v>
      </c>
      <c r="D7" s="10" t="s">
        <v>60</v>
      </c>
      <c r="F7" s="61"/>
      <c r="H7" s="61"/>
      <c r="J7" s="52"/>
      <c r="L7" s="362" t="s">
        <v>202</v>
      </c>
      <c r="N7" s="362"/>
    </row>
    <row r="8" spans="1:19" s="41" customFormat="1" ht="18">
      <c r="A8" s="69"/>
      <c r="B8" s="50"/>
      <c r="D8" s="50"/>
      <c r="F8" s="50"/>
      <c r="H8" s="50"/>
      <c r="J8" s="51"/>
      <c r="L8" s="372"/>
      <c r="M8" s="373"/>
      <c r="N8" s="372"/>
    </row>
    <row r="9" spans="1:19" s="18" customFormat="1" ht="18">
      <c r="A9" s="455" t="s">
        <v>138</v>
      </c>
      <c r="B9" s="87" t="s">
        <v>139</v>
      </c>
      <c r="D9" s="30"/>
      <c r="F9" s="30"/>
      <c r="H9" s="30"/>
      <c r="L9" s="374"/>
      <c r="M9" s="1"/>
      <c r="N9" s="374"/>
      <c r="O9" s="41"/>
      <c r="P9" s="42"/>
      <c r="Q9" s="41"/>
      <c r="R9" s="42"/>
    </row>
    <row r="10" spans="1:19" s="18" customFormat="1" ht="90">
      <c r="A10" s="455"/>
      <c r="B10" s="88" t="s">
        <v>203</v>
      </c>
      <c r="D10" s="10">
        <v>252</v>
      </c>
      <c r="F10" s="10"/>
      <c r="H10" s="92" t="s">
        <v>204</v>
      </c>
      <c r="J10" s="457" t="s">
        <v>205</v>
      </c>
      <c r="K10" s="41"/>
      <c r="L10" s="374" t="s">
        <v>206</v>
      </c>
      <c r="M10" s="375"/>
      <c r="N10" s="374"/>
      <c r="O10" s="41"/>
      <c r="P10" s="42"/>
      <c r="Q10" s="41"/>
      <c r="R10" s="42"/>
      <c r="S10" s="41"/>
    </row>
    <row r="11" spans="1:19" s="18" customFormat="1" ht="51">
      <c r="A11" s="456"/>
      <c r="B11" s="87" t="s">
        <v>207</v>
      </c>
      <c r="D11" s="10" t="s">
        <v>208</v>
      </c>
      <c r="F11" s="361" t="s">
        <v>209</v>
      </c>
      <c r="H11" s="92" t="s">
        <v>210</v>
      </c>
      <c r="J11" s="458"/>
      <c r="K11" s="43"/>
      <c r="L11" s="374" t="s">
        <v>211</v>
      </c>
      <c r="M11" s="376"/>
      <c r="N11" s="374"/>
      <c r="O11" s="43"/>
      <c r="P11" s="42"/>
      <c r="Q11" s="43"/>
      <c r="R11" s="42"/>
      <c r="S11" s="43"/>
    </row>
    <row r="12" spans="1:19" s="18" customFormat="1" ht="60">
      <c r="A12" s="456"/>
      <c r="B12" s="87" t="s">
        <v>212</v>
      </c>
      <c r="D12" s="10" t="s">
        <v>208</v>
      </c>
      <c r="F12" s="361" t="s">
        <v>209</v>
      </c>
      <c r="H12" s="92" t="s">
        <v>210</v>
      </c>
      <c r="J12" s="458"/>
      <c r="K12" s="41"/>
      <c r="L12" s="377" t="s">
        <v>213</v>
      </c>
      <c r="M12" s="375"/>
      <c r="N12" s="374" t="s">
        <v>214</v>
      </c>
      <c r="O12" s="41"/>
      <c r="P12" s="42"/>
      <c r="Q12" s="41"/>
      <c r="R12" s="42"/>
      <c r="S12" s="41"/>
    </row>
    <row r="13" spans="1:19" s="18" customFormat="1" ht="75">
      <c r="A13" s="456"/>
      <c r="B13" s="89" t="s">
        <v>215</v>
      </c>
      <c r="D13" s="10" t="s">
        <v>216</v>
      </c>
      <c r="F13" s="92" t="s">
        <v>217</v>
      </c>
      <c r="H13" s="92" t="s">
        <v>218</v>
      </c>
      <c r="J13" s="458"/>
      <c r="L13" s="378" t="s">
        <v>219</v>
      </c>
      <c r="M13" s="379"/>
      <c r="N13" s="377" t="s">
        <v>220</v>
      </c>
      <c r="P13" s="42"/>
      <c r="R13" s="42"/>
    </row>
    <row r="14" spans="1:19" s="18" customFormat="1" ht="90">
      <c r="A14" s="456"/>
      <c r="B14" s="90" t="s">
        <v>221</v>
      </c>
      <c r="D14" s="10">
        <v>75</v>
      </c>
      <c r="F14" s="361" t="s">
        <v>209</v>
      </c>
      <c r="H14" s="92" t="s">
        <v>222</v>
      </c>
      <c r="J14" s="458"/>
      <c r="L14" s="377" t="s">
        <v>223</v>
      </c>
      <c r="M14" s="379"/>
      <c r="N14" s="377" t="s">
        <v>224</v>
      </c>
      <c r="P14" s="42"/>
      <c r="R14" s="42"/>
    </row>
    <row r="15" spans="1:19" s="18" customFormat="1" ht="90">
      <c r="A15" s="456"/>
      <c r="B15" s="89" t="s">
        <v>225</v>
      </c>
      <c r="D15" s="10" t="s">
        <v>208</v>
      </c>
      <c r="F15" s="361" t="s">
        <v>209</v>
      </c>
      <c r="H15" s="92" t="s">
        <v>226</v>
      </c>
      <c r="J15" s="458"/>
      <c r="L15" s="377" t="s">
        <v>223</v>
      </c>
      <c r="M15" s="379"/>
      <c r="N15" s="377" t="s">
        <v>224</v>
      </c>
      <c r="P15" s="42"/>
      <c r="R15" s="42"/>
    </row>
    <row r="16" spans="1:19" s="18" customFormat="1" ht="105">
      <c r="A16" s="456"/>
      <c r="B16" s="87" t="s">
        <v>227</v>
      </c>
      <c r="D16" s="10" t="s">
        <v>208</v>
      </c>
      <c r="F16" s="361" t="s">
        <v>209</v>
      </c>
      <c r="H16" s="92" t="s">
        <v>228</v>
      </c>
      <c r="J16" s="458"/>
      <c r="K16" s="228"/>
      <c r="L16" s="377" t="s">
        <v>229</v>
      </c>
      <c r="M16" s="380"/>
      <c r="N16" s="381" t="s">
        <v>230</v>
      </c>
      <c r="O16" s="228"/>
      <c r="P16" s="42"/>
      <c r="Q16" s="228"/>
      <c r="R16" s="42"/>
      <c r="S16" s="228"/>
    </row>
    <row r="17" spans="1:19" s="18" customFormat="1" ht="75">
      <c r="A17" s="456"/>
      <c r="B17" s="87" t="s">
        <v>212</v>
      </c>
      <c r="D17" s="10" t="s">
        <v>208</v>
      </c>
      <c r="F17" s="361" t="s">
        <v>209</v>
      </c>
      <c r="H17" s="92" t="s">
        <v>228</v>
      </c>
      <c r="J17" s="458"/>
      <c r="K17" s="228"/>
      <c r="L17" s="378" t="s">
        <v>231</v>
      </c>
      <c r="M17" s="380"/>
      <c r="N17" s="374" t="s">
        <v>232</v>
      </c>
      <c r="O17" s="228"/>
      <c r="P17" s="42"/>
      <c r="Q17" s="228"/>
      <c r="R17" s="42"/>
      <c r="S17" s="228"/>
    </row>
    <row r="18" spans="1:19" s="18" customFormat="1" ht="75">
      <c r="A18" s="456"/>
      <c r="B18" s="89" t="s">
        <v>233</v>
      </c>
      <c r="D18" s="10" t="s">
        <v>216</v>
      </c>
      <c r="F18" s="92" t="s">
        <v>217</v>
      </c>
      <c r="H18" s="92" t="s">
        <v>218</v>
      </c>
      <c r="J18" s="458"/>
      <c r="K18" s="228"/>
      <c r="L18" s="378" t="s">
        <v>234</v>
      </c>
      <c r="M18" s="379"/>
      <c r="N18" s="377" t="s">
        <v>235</v>
      </c>
      <c r="O18" s="228"/>
      <c r="P18" s="42"/>
      <c r="Q18" s="228"/>
      <c r="R18" s="42"/>
      <c r="S18" s="228"/>
    </row>
    <row r="19" spans="1:19" s="18" customFormat="1" ht="30">
      <c r="A19" s="456"/>
      <c r="B19" s="87" t="s">
        <v>236</v>
      </c>
      <c r="D19" s="10" t="s">
        <v>111</v>
      </c>
      <c r="F19" s="92" t="s">
        <v>217</v>
      </c>
      <c r="H19" s="92" t="s">
        <v>111</v>
      </c>
      <c r="J19" s="459"/>
      <c r="K19" s="228"/>
      <c r="L19" s="377" t="s">
        <v>237</v>
      </c>
      <c r="M19" s="380"/>
      <c r="N19" s="374"/>
      <c r="O19" s="228"/>
      <c r="P19" s="42"/>
      <c r="Q19" s="228"/>
      <c r="R19" s="42"/>
      <c r="S19" s="228"/>
    </row>
    <row r="20" spans="1:19" s="241" customFormat="1" ht="24" customHeight="1">
      <c r="A20" s="242"/>
      <c r="B20" s="241" t="s">
        <v>238</v>
      </c>
      <c r="D20" s="268" t="s">
        <v>111</v>
      </c>
      <c r="F20" s="92" t="s">
        <v>217</v>
      </c>
      <c r="G20" s="18"/>
      <c r="H20" s="92" t="s">
        <v>111</v>
      </c>
      <c r="J20" s="40" t="s">
        <v>239</v>
      </c>
      <c r="K20" s="228"/>
      <c r="L20" s="382" t="s">
        <v>240</v>
      </c>
      <c r="M20" s="383"/>
      <c r="N20" s="384"/>
      <c r="O20" s="228"/>
      <c r="P20" s="9"/>
      <c r="Q20" s="228"/>
      <c r="R20" s="9"/>
      <c r="S20" s="228"/>
    </row>
    <row r="21" spans="1:19" s="241" customFormat="1">
      <c r="A21" s="455" t="s">
        <v>165</v>
      </c>
      <c r="B21" s="87" t="s">
        <v>139</v>
      </c>
      <c r="C21" s="18"/>
      <c r="D21" s="268"/>
      <c r="E21" s="18"/>
      <c r="F21" s="268"/>
      <c r="G21" s="18"/>
      <c r="H21" s="268"/>
      <c r="I21" s="18"/>
      <c r="J21" s="40"/>
      <c r="K21" s="228"/>
      <c r="L21" s="385"/>
      <c r="M21" s="228"/>
      <c r="N21" s="385"/>
      <c r="O21" s="228"/>
      <c r="P21" s="42"/>
      <c r="Q21" s="228"/>
      <c r="R21" s="42"/>
      <c r="S21" s="228"/>
    </row>
    <row r="22" spans="1:19" s="241" customFormat="1" ht="51">
      <c r="A22" s="455"/>
      <c r="B22" s="88" t="s">
        <v>203</v>
      </c>
      <c r="C22" s="18"/>
      <c r="D22" s="10">
        <v>0</v>
      </c>
      <c r="E22" s="18"/>
      <c r="F22" s="361" t="s">
        <v>209</v>
      </c>
      <c r="G22" s="18"/>
      <c r="H22" s="92" t="s">
        <v>241</v>
      </c>
      <c r="I22" s="18"/>
      <c r="J22" s="40"/>
      <c r="K22" s="228"/>
      <c r="L22" s="385" t="s">
        <v>242</v>
      </c>
      <c r="M22" s="228"/>
      <c r="N22" s="385"/>
      <c r="O22" s="228"/>
      <c r="P22" s="42"/>
      <c r="Q22" s="228"/>
      <c r="R22" s="42"/>
      <c r="S22" s="228"/>
    </row>
    <row r="23" spans="1:19" s="241" customFormat="1" ht="51">
      <c r="A23" s="456"/>
      <c r="B23" s="87" t="s">
        <v>207</v>
      </c>
      <c r="C23" s="18"/>
      <c r="D23" s="10" t="s">
        <v>208</v>
      </c>
      <c r="E23" s="18"/>
      <c r="F23" s="361" t="s">
        <v>209</v>
      </c>
      <c r="G23" s="18"/>
      <c r="H23" s="92" t="s">
        <v>243</v>
      </c>
      <c r="I23" s="18"/>
      <c r="J23" s="40"/>
      <c r="K23" s="228"/>
      <c r="L23" s="385" t="s">
        <v>244</v>
      </c>
      <c r="M23" s="228"/>
      <c r="N23" s="385"/>
      <c r="O23" s="228"/>
      <c r="P23" s="42"/>
      <c r="Q23" s="228"/>
      <c r="R23" s="42"/>
      <c r="S23" s="228"/>
    </row>
    <row r="24" spans="1:19" s="241" customFormat="1" ht="75">
      <c r="A24" s="456"/>
      <c r="B24" s="87" t="s">
        <v>212</v>
      </c>
      <c r="C24" s="18"/>
      <c r="D24" s="10" t="s">
        <v>208</v>
      </c>
      <c r="E24" s="18"/>
      <c r="F24" s="361" t="s">
        <v>209</v>
      </c>
      <c r="G24" s="18"/>
      <c r="H24" s="92" t="s">
        <v>243</v>
      </c>
      <c r="I24" s="18"/>
      <c r="J24" s="40"/>
      <c r="K24" s="228"/>
      <c r="L24" s="386" t="s">
        <v>245</v>
      </c>
      <c r="M24" s="228"/>
      <c r="N24" s="385" t="s">
        <v>246</v>
      </c>
      <c r="O24" s="228"/>
      <c r="P24" s="42"/>
      <c r="Q24" s="228"/>
      <c r="R24" s="42"/>
      <c r="S24" s="228"/>
    </row>
    <row r="25" spans="1:19" s="241" customFormat="1" ht="60">
      <c r="A25" s="456"/>
      <c r="B25" s="89" t="s">
        <v>215</v>
      </c>
      <c r="C25" s="18"/>
      <c r="D25" s="10" t="s">
        <v>216</v>
      </c>
      <c r="E25" s="18"/>
      <c r="F25" s="92" t="s">
        <v>217</v>
      </c>
      <c r="G25" s="18"/>
      <c r="H25" s="92" t="s">
        <v>218</v>
      </c>
      <c r="I25" s="18"/>
      <c r="J25" s="40"/>
      <c r="K25" s="228"/>
      <c r="L25" s="378" t="s">
        <v>247</v>
      </c>
      <c r="M25" s="18"/>
      <c r="N25" s="377" t="s">
        <v>248</v>
      </c>
      <c r="O25" s="228"/>
      <c r="P25" s="42"/>
      <c r="Q25" s="228"/>
      <c r="R25" s="42"/>
      <c r="S25" s="228"/>
    </row>
    <row r="26" spans="1:19" s="241" customFormat="1" ht="120">
      <c r="A26" s="456"/>
      <c r="B26" s="90" t="s">
        <v>221</v>
      </c>
      <c r="C26" s="18"/>
      <c r="D26" s="10">
        <v>0</v>
      </c>
      <c r="E26" s="18"/>
      <c r="F26" s="361" t="s">
        <v>209</v>
      </c>
      <c r="G26" s="18"/>
      <c r="H26" s="92" t="s">
        <v>241</v>
      </c>
      <c r="I26" s="18"/>
      <c r="J26" s="40"/>
      <c r="K26" s="228"/>
      <c r="L26" s="385" t="s">
        <v>249</v>
      </c>
      <c r="M26" s="228"/>
      <c r="N26" s="385" t="s">
        <v>250</v>
      </c>
      <c r="O26" s="228"/>
      <c r="P26" s="42"/>
      <c r="Q26" s="228"/>
      <c r="R26" s="42"/>
      <c r="S26" s="228"/>
    </row>
    <row r="27" spans="1:19" s="241" customFormat="1" ht="120">
      <c r="A27" s="456"/>
      <c r="B27" s="89" t="s">
        <v>225</v>
      </c>
      <c r="C27" s="18"/>
      <c r="D27" s="268" t="s">
        <v>111</v>
      </c>
      <c r="E27" s="18"/>
      <c r="F27" s="92" t="s">
        <v>217</v>
      </c>
      <c r="G27" s="18"/>
      <c r="H27" s="92" t="s">
        <v>251</v>
      </c>
      <c r="I27" s="18"/>
      <c r="J27" s="40"/>
      <c r="K27" s="228"/>
      <c r="L27" s="385" t="s">
        <v>249</v>
      </c>
      <c r="M27" s="228"/>
      <c r="N27" s="385" t="s">
        <v>250</v>
      </c>
      <c r="O27" s="228"/>
      <c r="P27" s="42"/>
      <c r="Q27" s="228"/>
      <c r="R27" s="42"/>
      <c r="S27" s="228"/>
    </row>
    <row r="28" spans="1:19" s="241" customFormat="1" ht="75">
      <c r="A28" s="456"/>
      <c r="B28" s="87" t="s">
        <v>227</v>
      </c>
      <c r="C28" s="18"/>
      <c r="D28" s="268" t="s">
        <v>208</v>
      </c>
      <c r="E28" s="18"/>
      <c r="F28" s="361" t="s">
        <v>209</v>
      </c>
      <c r="G28" s="18"/>
      <c r="H28" s="92" t="s">
        <v>252</v>
      </c>
      <c r="I28" s="18"/>
      <c r="J28" s="40"/>
      <c r="K28" s="228"/>
      <c r="L28" s="385" t="s">
        <v>253</v>
      </c>
      <c r="M28" s="228"/>
      <c r="N28" s="381" t="s">
        <v>254</v>
      </c>
      <c r="O28" s="228"/>
      <c r="P28" s="42"/>
      <c r="Q28" s="228"/>
      <c r="R28" s="42"/>
      <c r="S28" s="228"/>
    </row>
    <row r="29" spans="1:19" s="241" customFormat="1" ht="75">
      <c r="A29" s="456"/>
      <c r="B29" s="87" t="s">
        <v>212</v>
      </c>
      <c r="C29" s="18"/>
      <c r="D29" s="10" t="s">
        <v>216</v>
      </c>
      <c r="E29" s="18"/>
      <c r="F29" s="92" t="s">
        <v>217</v>
      </c>
      <c r="G29" s="18"/>
      <c r="H29" s="92" t="s">
        <v>218</v>
      </c>
      <c r="I29" s="18"/>
      <c r="J29" s="460" t="s">
        <v>255</v>
      </c>
      <c r="K29" s="228"/>
      <c r="L29" s="386" t="s">
        <v>256</v>
      </c>
      <c r="M29" s="228"/>
      <c r="N29" s="385" t="s">
        <v>257</v>
      </c>
      <c r="O29" s="228"/>
      <c r="P29" s="42"/>
      <c r="Q29" s="228"/>
      <c r="R29" s="42"/>
      <c r="S29" s="228"/>
    </row>
    <row r="30" spans="1:19" s="241" customFormat="1" ht="105">
      <c r="A30" s="456"/>
      <c r="B30" s="89" t="s">
        <v>233</v>
      </c>
      <c r="C30" s="18"/>
      <c r="D30" s="10" t="s">
        <v>216</v>
      </c>
      <c r="E30" s="18"/>
      <c r="F30" s="92" t="s">
        <v>217</v>
      </c>
      <c r="G30" s="18"/>
      <c r="H30" s="92" t="s">
        <v>218</v>
      </c>
      <c r="I30" s="18"/>
      <c r="J30" s="461"/>
      <c r="K30" s="228"/>
      <c r="L30" s="378" t="s">
        <v>258</v>
      </c>
      <c r="M30" s="18"/>
      <c r="N30" s="377" t="s">
        <v>259</v>
      </c>
      <c r="O30" s="228"/>
      <c r="P30" s="42"/>
      <c r="Q30" s="228"/>
      <c r="R30" s="42"/>
      <c r="S30" s="228"/>
    </row>
    <row r="31" spans="1:19" s="241" customFormat="1" ht="30" customHeight="1">
      <c r="A31" s="456"/>
      <c r="B31" s="87" t="s">
        <v>236</v>
      </c>
      <c r="C31" s="18"/>
      <c r="D31" s="268" t="s">
        <v>111</v>
      </c>
      <c r="E31" s="18"/>
      <c r="F31" s="92" t="s">
        <v>217</v>
      </c>
      <c r="G31" s="18"/>
      <c r="H31" s="92" t="s">
        <v>251</v>
      </c>
      <c r="I31" s="18"/>
      <c r="J31" s="462"/>
      <c r="K31" s="228"/>
      <c r="L31" s="385" t="s">
        <v>260</v>
      </c>
      <c r="M31" s="228"/>
      <c r="N31" s="385"/>
      <c r="O31" s="228"/>
      <c r="P31" s="42"/>
      <c r="Q31" s="228"/>
      <c r="R31" s="42"/>
      <c r="S31" s="228"/>
    </row>
    <row r="32" spans="1:19" s="241" customFormat="1" ht="60">
      <c r="A32" s="242"/>
      <c r="B32" s="241" t="s">
        <v>238</v>
      </c>
      <c r="D32" s="268" t="s">
        <v>111</v>
      </c>
      <c r="F32" s="92" t="s">
        <v>217</v>
      </c>
      <c r="G32" s="18"/>
      <c r="H32" s="92" t="s">
        <v>251</v>
      </c>
      <c r="J32" s="269" t="s">
        <v>261</v>
      </c>
      <c r="K32" s="228"/>
      <c r="L32" s="385" t="s">
        <v>262</v>
      </c>
      <c r="M32" s="228"/>
      <c r="N32" s="385"/>
      <c r="O32" s="228"/>
      <c r="P32" s="42"/>
      <c r="Q32" s="228"/>
      <c r="R32" s="228"/>
      <c r="S32" s="228"/>
    </row>
    <row r="33" spans="1:19" s="271" customFormat="1" ht="51">
      <c r="A33" s="270" t="s">
        <v>91</v>
      </c>
      <c r="B33" s="87" t="s">
        <v>207</v>
      </c>
      <c r="D33" s="10" t="s">
        <v>208</v>
      </c>
      <c r="F33" s="361" t="s">
        <v>209</v>
      </c>
      <c r="H33" s="92" t="s">
        <v>263</v>
      </c>
      <c r="J33" s="269" t="s">
        <v>264</v>
      </c>
      <c r="K33" s="233"/>
      <c r="L33" s="362" t="s">
        <v>265</v>
      </c>
      <c r="M33" s="228"/>
      <c r="N33" s="385"/>
      <c r="O33" s="228"/>
      <c r="P33" s="42"/>
      <c r="Q33" s="233"/>
      <c r="R33" s="233"/>
      <c r="S33" s="233"/>
    </row>
    <row r="34" spans="1:19" s="271" customFormat="1" ht="60">
      <c r="A34" s="242"/>
      <c r="B34" s="241" t="s">
        <v>238</v>
      </c>
      <c r="C34" s="241"/>
      <c r="D34" s="268" t="s">
        <v>111</v>
      </c>
      <c r="E34" s="241"/>
      <c r="F34" s="92" t="s">
        <v>217</v>
      </c>
      <c r="G34" s="18"/>
      <c r="H34" s="92" t="s">
        <v>251</v>
      </c>
      <c r="I34" s="241"/>
      <c r="J34" s="269" t="s">
        <v>266</v>
      </c>
      <c r="K34" s="233"/>
      <c r="L34" s="362"/>
      <c r="M34" s="228"/>
      <c r="N34" s="385"/>
      <c r="O34" s="228"/>
      <c r="P34" s="42"/>
      <c r="Q34" s="233"/>
      <c r="R34" s="233"/>
      <c r="S34" s="233"/>
    </row>
    <row r="35" spans="1:19" s="227" customFormat="1" ht="51">
      <c r="A35" s="229" t="s">
        <v>93</v>
      </c>
      <c r="B35" s="273" t="s">
        <v>207</v>
      </c>
      <c r="D35" s="12" t="s">
        <v>208</v>
      </c>
      <c r="F35" s="363" t="s">
        <v>209</v>
      </c>
      <c r="H35" s="257" t="s">
        <v>267</v>
      </c>
      <c r="J35" s="272" t="s">
        <v>268</v>
      </c>
      <c r="L35" s="362"/>
      <c r="M35" s="228"/>
      <c r="N35" s="385"/>
      <c r="O35" s="228"/>
      <c r="P35" s="42"/>
    </row>
  </sheetData>
  <autoFilter ref="A3:R35" xr:uid="{00000000-0009-0000-0000-000003000000}"/>
  <mergeCells count="4">
    <mergeCell ref="A9:A19"/>
    <mergeCell ref="A21:A31"/>
    <mergeCell ref="J10:J19"/>
    <mergeCell ref="J29:J31"/>
  </mergeCells>
  <hyperlinks>
    <hyperlink ref="F11" r:id="rId1" display="https://www.gyeiti.org/reports-blog/guyana-second-eiti-report" xr:uid="{00000000-0004-0000-0300-000000000000}"/>
    <hyperlink ref="F12" r:id="rId2" display="https://www.gyeiti.org/reports-blog/guyana-second-eiti-report" xr:uid="{00000000-0004-0000-0300-000001000000}"/>
    <hyperlink ref="F14:F17" r:id="rId3" display="https://www.gyeiti.org/reports-blog/guyana-second-eiti-report" xr:uid="{00000000-0004-0000-0300-000002000000}"/>
    <hyperlink ref="F22:F24" r:id="rId4" display="https://www.gyeiti.org/reports-blog/guyana-second-eiti-report" xr:uid="{00000000-0004-0000-0300-000003000000}"/>
    <hyperlink ref="F26" r:id="rId5" display="https://www.gyeiti.org/reports-blog/guyana-second-eiti-report" xr:uid="{00000000-0004-0000-0300-000004000000}"/>
    <hyperlink ref="F28" r:id="rId6" display="https://www.gyeiti.org/reports-blog/guyana-second-eiti-report" xr:uid="{00000000-0004-0000-0300-000005000000}"/>
    <hyperlink ref="F33" r:id="rId7" display="https://www.gyeiti.org/reports-blog/guyana-second-eiti-report" xr:uid="{00000000-0004-0000-0300-000006000000}"/>
    <hyperlink ref="F35" r:id="rId8" display="https://www.gyeiti.org/reports-blog/guyana-second-eiti-report" xr:uid="{00000000-0004-0000-0300-000007000000}"/>
  </hyperlinks>
  <pageMargins left="0.70866141732283505" right="0.70866141732283505" top="0.74803149606299202" bottom="0.74803149606299202" header="0.31496062992126" footer="0.31496062992126"/>
  <pageSetup paperSize="8" orientation="landscape" horizontalDpi="1200" verticalDpi="1200"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3"/>
  <sheetViews>
    <sheetView topLeftCell="B1" zoomScaleNormal="100" workbookViewId="0">
      <selection activeCell="L1" sqref="L1:N1048576"/>
    </sheetView>
  </sheetViews>
  <sheetFormatPr defaultColWidth="10.5" defaultRowHeight="15.95"/>
  <cols>
    <col min="1" max="1" width="12" style="225" customWidth="1"/>
    <col min="2" max="2" width="46.5" style="225" bestFit="1" customWidth="1"/>
    <col min="3" max="3" width="3.5" style="225" customWidth="1"/>
    <col min="4" max="4" width="29.5" style="225" customWidth="1"/>
    <col min="5" max="5" width="3.5" style="225" customWidth="1"/>
    <col min="6" max="6" width="16" style="225" customWidth="1"/>
    <col min="7" max="7" width="3.5" style="225" customWidth="1"/>
    <col min="8" max="8" width="22.375" style="225" customWidth="1"/>
    <col min="9" max="9" width="3.5" style="225" customWidth="1"/>
    <col min="10" max="10" width="54.5" style="225" customWidth="1"/>
    <col min="11" max="11" width="3" style="225" customWidth="1"/>
    <col min="12" max="12" width="49.5" style="380" customWidth="1"/>
    <col min="13" max="13" width="3" style="225" customWidth="1"/>
    <col min="14" max="14" width="39.5" style="387"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40" t="s">
        <v>269</v>
      </c>
    </row>
    <row r="3" spans="1:19" s="43" customFormat="1" ht="69.95" customHeight="1">
      <c r="A3" s="352" t="s">
        <v>270</v>
      </c>
      <c r="B3" s="60" t="s">
        <v>271</v>
      </c>
      <c r="D3" s="371" t="s">
        <v>272</v>
      </c>
      <c r="F3" s="61"/>
      <c r="H3" s="61"/>
      <c r="J3" s="52"/>
      <c r="L3" s="388" t="s">
        <v>273</v>
      </c>
      <c r="N3" s="388"/>
      <c r="P3" s="42"/>
      <c r="R3" s="42"/>
    </row>
    <row r="4" spans="1:19" s="41" customFormat="1" ht="18">
      <c r="A4" s="59"/>
      <c r="B4" s="50"/>
      <c r="D4" s="50"/>
      <c r="F4" s="50"/>
      <c r="H4" s="50"/>
      <c r="J4" s="51"/>
      <c r="L4" s="389"/>
      <c r="N4" s="389"/>
      <c r="P4" s="51"/>
      <c r="R4" s="51"/>
    </row>
    <row r="5" spans="1:19" s="56" customFormat="1" ht="104.25" customHeight="1">
      <c r="A5" s="54"/>
      <c r="B5" s="91" t="s">
        <v>129</v>
      </c>
      <c r="D5" s="86" t="s">
        <v>130</v>
      </c>
      <c r="E5" s="48"/>
      <c r="F5" s="86" t="s">
        <v>131</v>
      </c>
      <c r="G5" s="48"/>
      <c r="H5" s="86" t="s">
        <v>132</v>
      </c>
      <c r="J5" s="49" t="s">
        <v>133</v>
      </c>
      <c r="K5" s="48"/>
      <c r="L5" s="390" t="s">
        <v>134</v>
      </c>
      <c r="M5" s="48"/>
      <c r="N5" s="390" t="s">
        <v>135</v>
      </c>
      <c r="O5" s="48"/>
      <c r="P5" s="49" t="s">
        <v>136</v>
      </c>
      <c r="Q5" s="48"/>
      <c r="R5" s="49" t="s">
        <v>137</v>
      </c>
      <c r="S5" s="48"/>
    </row>
    <row r="6" spans="1:19" s="41" customFormat="1" ht="18">
      <c r="A6" s="59"/>
      <c r="B6" s="50"/>
      <c r="D6" s="50"/>
      <c r="F6" s="50"/>
      <c r="H6" s="50"/>
      <c r="J6" s="51"/>
      <c r="L6" s="389"/>
      <c r="N6" s="389"/>
      <c r="P6" s="51"/>
      <c r="R6" s="51"/>
    </row>
    <row r="7" spans="1:19" s="9" customFormat="1" ht="45.95" customHeight="1">
      <c r="A7" s="450" t="s">
        <v>138</v>
      </c>
      <c r="B7" s="18" t="s">
        <v>274</v>
      </c>
      <c r="D7" s="10" t="s">
        <v>275</v>
      </c>
      <c r="F7" s="361" t="s">
        <v>209</v>
      </c>
      <c r="G7" s="18"/>
      <c r="H7" s="92" t="s">
        <v>226</v>
      </c>
      <c r="I7" s="18"/>
      <c r="J7" s="460" t="s">
        <v>276</v>
      </c>
      <c r="K7" s="18"/>
      <c r="L7" s="388" t="s">
        <v>277</v>
      </c>
      <c r="M7" s="41"/>
      <c r="N7" s="388" t="s">
        <v>278</v>
      </c>
      <c r="O7" s="41"/>
      <c r="P7" s="42"/>
      <c r="Q7" s="41"/>
      <c r="R7" s="42"/>
      <c r="S7" s="18"/>
    </row>
    <row r="8" spans="1:19" s="9" customFormat="1" ht="36.950000000000003" customHeight="1">
      <c r="A8" s="450"/>
      <c r="B8" s="18" t="s">
        <v>279</v>
      </c>
      <c r="D8" s="10" t="s">
        <v>275</v>
      </c>
      <c r="F8" s="361" t="s">
        <v>209</v>
      </c>
      <c r="G8" s="18"/>
      <c r="H8" s="92" t="s">
        <v>226</v>
      </c>
      <c r="I8" s="18"/>
      <c r="J8" s="461"/>
      <c r="K8" s="41"/>
      <c r="L8" s="388" t="s">
        <v>280</v>
      </c>
      <c r="M8" s="41"/>
      <c r="N8" s="388"/>
      <c r="O8" s="41"/>
      <c r="P8" s="42"/>
      <c r="Q8" s="41"/>
      <c r="R8" s="42"/>
      <c r="S8" s="41"/>
    </row>
    <row r="9" spans="1:19" s="9" customFormat="1" ht="36.950000000000003" customHeight="1">
      <c r="A9" s="450"/>
      <c r="B9" s="18" t="s">
        <v>281</v>
      </c>
      <c r="D9" s="10" t="s">
        <v>275</v>
      </c>
      <c r="F9" s="361" t="s">
        <v>209</v>
      </c>
      <c r="G9" s="18"/>
      <c r="H9" s="92" t="s">
        <v>226</v>
      </c>
      <c r="I9" s="18"/>
      <c r="J9" s="461"/>
      <c r="K9" s="43"/>
      <c r="L9" s="388" t="s">
        <v>282</v>
      </c>
      <c r="M9" s="43"/>
      <c r="N9" s="388" t="s">
        <v>283</v>
      </c>
      <c r="O9" s="43"/>
      <c r="P9" s="42"/>
      <c r="Q9" s="43"/>
      <c r="R9" s="42"/>
      <c r="S9" s="43"/>
    </row>
    <row r="10" spans="1:19" s="9" customFormat="1" ht="36.950000000000003" customHeight="1">
      <c r="A10" s="450"/>
      <c r="B10" s="18" t="s">
        <v>284</v>
      </c>
      <c r="D10" s="10" t="s">
        <v>275</v>
      </c>
      <c r="F10" s="361" t="s">
        <v>209</v>
      </c>
      <c r="G10" s="18"/>
      <c r="H10" s="92" t="s">
        <v>226</v>
      </c>
      <c r="I10" s="18"/>
      <c r="J10" s="461"/>
      <c r="K10" s="41"/>
      <c r="L10" s="388" t="s">
        <v>285</v>
      </c>
      <c r="M10" s="41"/>
      <c r="N10" s="388" t="s">
        <v>286</v>
      </c>
      <c r="O10" s="41"/>
      <c r="P10" s="42"/>
      <c r="Q10" s="41"/>
      <c r="R10" s="42"/>
      <c r="S10" s="41"/>
    </row>
    <row r="11" spans="1:19" s="9" customFormat="1" ht="36.950000000000003" customHeight="1">
      <c r="A11" s="450"/>
      <c r="B11" s="18" t="s">
        <v>287</v>
      </c>
      <c r="D11" s="10" t="s">
        <v>275</v>
      </c>
      <c r="F11" s="361" t="s">
        <v>209</v>
      </c>
      <c r="G11" s="18"/>
      <c r="H11" s="92" t="s">
        <v>226</v>
      </c>
      <c r="I11" s="18"/>
      <c r="J11" s="461"/>
      <c r="K11" s="18"/>
      <c r="L11" s="388" t="s">
        <v>288</v>
      </c>
      <c r="M11" s="18"/>
      <c r="N11" s="388"/>
      <c r="O11" s="18"/>
      <c r="P11" s="42"/>
      <c r="Q11" s="18"/>
      <c r="R11" s="42"/>
      <c r="S11" s="18"/>
    </row>
    <row r="12" spans="1:19" s="9" customFormat="1" ht="36.950000000000003" customHeight="1">
      <c r="A12" s="463"/>
      <c r="B12" s="18" t="s">
        <v>289</v>
      </c>
      <c r="D12" s="10" t="s">
        <v>275</v>
      </c>
      <c r="F12" s="361" t="s">
        <v>209</v>
      </c>
      <c r="G12" s="18"/>
      <c r="H12" s="92" t="s">
        <v>226</v>
      </c>
      <c r="I12" s="18"/>
      <c r="J12" s="461"/>
      <c r="K12" s="18"/>
      <c r="L12" s="388" t="s">
        <v>290</v>
      </c>
      <c r="M12" s="18"/>
      <c r="N12" s="388"/>
      <c r="O12" s="18"/>
      <c r="P12" s="42"/>
      <c r="Q12" s="18"/>
      <c r="R12" s="42"/>
      <c r="S12" s="18"/>
    </row>
    <row r="13" spans="1:19" s="9" customFormat="1" ht="60" customHeight="1">
      <c r="A13" s="463"/>
      <c r="B13" s="18" t="s">
        <v>291</v>
      </c>
      <c r="D13" s="10" t="s">
        <v>275</v>
      </c>
      <c r="F13" s="361" t="s">
        <v>209</v>
      </c>
      <c r="G13" s="18"/>
      <c r="H13" s="92" t="s">
        <v>226</v>
      </c>
      <c r="I13" s="18"/>
      <c r="J13" s="462"/>
      <c r="K13" s="18"/>
      <c r="L13" s="388" t="s">
        <v>292</v>
      </c>
      <c r="M13" s="18"/>
      <c r="N13" s="388" t="s">
        <v>293</v>
      </c>
      <c r="O13" s="18"/>
      <c r="P13" s="42"/>
      <c r="Q13" s="18"/>
      <c r="R13" s="42"/>
      <c r="S13" s="18"/>
    </row>
    <row r="14" spans="1:19" s="228" customFormat="1" ht="20.25" customHeight="1">
      <c r="A14" s="231"/>
      <c r="B14" s="87"/>
      <c r="G14" s="18"/>
      <c r="I14" s="18"/>
      <c r="J14" s="18"/>
      <c r="L14" s="391"/>
      <c r="N14" s="391"/>
      <c r="P14" s="9"/>
      <c r="R14" s="9"/>
    </row>
    <row r="15" spans="1:19" s="9" customFormat="1" ht="36.950000000000003" customHeight="1">
      <c r="A15" s="464" t="s">
        <v>165</v>
      </c>
      <c r="B15" s="18" t="s">
        <v>294</v>
      </c>
      <c r="D15" s="10" t="s">
        <v>275</v>
      </c>
      <c r="F15" s="361" t="s">
        <v>209</v>
      </c>
      <c r="G15" s="18"/>
      <c r="H15" s="92" t="s">
        <v>295</v>
      </c>
      <c r="I15" s="18"/>
      <c r="J15" s="465" t="s">
        <v>296</v>
      </c>
      <c r="K15" s="228"/>
      <c r="L15" s="388" t="s">
        <v>297</v>
      </c>
      <c r="M15" s="228"/>
      <c r="N15" s="388"/>
      <c r="O15" s="228"/>
      <c r="P15" s="42"/>
      <c r="Q15" s="228"/>
      <c r="R15" s="42"/>
      <c r="S15" s="228"/>
    </row>
    <row r="16" spans="1:19" s="9" customFormat="1" ht="36.950000000000003" customHeight="1">
      <c r="A16" s="464"/>
      <c r="B16" s="18" t="s">
        <v>279</v>
      </c>
      <c r="D16" s="10" t="s">
        <v>275</v>
      </c>
      <c r="F16" s="361" t="s">
        <v>209</v>
      </c>
      <c r="G16" s="18"/>
      <c r="H16" s="92" t="s">
        <v>298</v>
      </c>
      <c r="I16" s="18"/>
      <c r="J16" s="466"/>
      <c r="K16" s="228"/>
      <c r="L16" s="388" t="s">
        <v>299</v>
      </c>
      <c r="M16" s="228"/>
      <c r="N16" s="388"/>
      <c r="O16" s="228"/>
      <c r="P16" s="42"/>
      <c r="Q16" s="228"/>
      <c r="R16" s="42"/>
      <c r="S16" s="228"/>
    </row>
    <row r="17" spans="1:19" s="9" customFormat="1" ht="36.950000000000003" customHeight="1">
      <c r="A17" s="464"/>
      <c r="B17" s="18" t="s">
        <v>281</v>
      </c>
      <c r="D17" s="10" t="s">
        <v>275</v>
      </c>
      <c r="F17" s="361" t="s">
        <v>209</v>
      </c>
      <c r="G17" s="18"/>
      <c r="H17" s="92" t="s">
        <v>300</v>
      </c>
      <c r="I17" s="18"/>
      <c r="J17" s="466"/>
      <c r="K17" s="228"/>
      <c r="L17" s="388" t="s">
        <v>301</v>
      </c>
      <c r="M17" s="228"/>
      <c r="N17" s="388" t="s">
        <v>302</v>
      </c>
      <c r="O17" s="228"/>
      <c r="P17" s="42"/>
      <c r="Q17" s="228"/>
      <c r="R17" s="42"/>
      <c r="S17" s="228"/>
    </row>
    <row r="18" spans="1:19" s="9" customFormat="1" ht="36.950000000000003" customHeight="1">
      <c r="A18" s="464"/>
      <c r="B18" s="18" t="s">
        <v>284</v>
      </c>
      <c r="D18" s="10" t="s">
        <v>275</v>
      </c>
      <c r="F18" s="361" t="s">
        <v>209</v>
      </c>
      <c r="G18" s="241"/>
      <c r="H18" s="92" t="s">
        <v>298</v>
      </c>
      <c r="I18" s="241"/>
      <c r="J18" s="466"/>
      <c r="K18" s="228"/>
      <c r="L18" s="388" t="s">
        <v>303</v>
      </c>
      <c r="M18" s="228"/>
      <c r="N18" s="388" t="s">
        <v>304</v>
      </c>
      <c r="O18" s="228"/>
      <c r="P18" s="42"/>
      <c r="Q18" s="228"/>
      <c r="R18" s="42"/>
      <c r="S18" s="228"/>
    </row>
    <row r="19" spans="1:19" s="9" customFormat="1" ht="36.950000000000003" customHeight="1">
      <c r="A19" s="464"/>
      <c r="B19" s="18" t="s">
        <v>287</v>
      </c>
      <c r="D19" s="10" t="s">
        <v>275</v>
      </c>
      <c r="F19" s="361" t="s">
        <v>209</v>
      </c>
      <c r="G19" s="18"/>
      <c r="H19" s="92" t="s">
        <v>298</v>
      </c>
      <c r="I19" s="18"/>
      <c r="J19" s="466"/>
      <c r="K19" s="228"/>
      <c r="L19" s="392" t="s">
        <v>305</v>
      </c>
      <c r="M19" s="228"/>
      <c r="N19" s="388" t="s">
        <v>306</v>
      </c>
      <c r="O19" s="228"/>
      <c r="P19" s="42"/>
      <c r="Q19" s="228"/>
      <c r="R19" s="42"/>
      <c r="S19" s="228"/>
    </row>
    <row r="20" spans="1:19" s="9" customFormat="1" ht="36.950000000000003" customHeight="1">
      <c r="A20" s="463"/>
      <c r="B20" s="18" t="s">
        <v>289</v>
      </c>
      <c r="D20" s="10" t="s">
        <v>275</v>
      </c>
      <c r="F20" s="361" t="s">
        <v>209</v>
      </c>
      <c r="G20" s="18"/>
      <c r="H20" s="92" t="s">
        <v>298</v>
      </c>
      <c r="I20" s="18"/>
      <c r="J20" s="466"/>
      <c r="K20" s="228"/>
      <c r="L20" s="388" t="s">
        <v>307</v>
      </c>
      <c r="M20" s="228"/>
      <c r="N20" s="388" t="s">
        <v>308</v>
      </c>
      <c r="O20" s="228"/>
      <c r="P20" s="42"/>
      <c r="Q20" s="228"/>
      <c r="R20" s="42"/>
      <c r="S20" s="228"/>
    </row>
    <row r="21" spans="1:19" s="9" customFormat="1" ht="36.950000000000003" customHeight="1">
      <c r="A21" s="463"/>
      <c r="B21" s="18" t="s">
        <v>291</v>
      </c>
      <c r="D21" s="10" t="s">
        <v>275</v>
      </c>
      <c r="F21" s="361" t="s">
        <v>209</v>
      </c>
      <c r="G21" s="18"/>
      <c r="H21" s="92" t="s">
        <v>298</v>
      </c>
      <c r="I21" s="18"/>
      <c r="J21" s="467"/>
      <c r="K21" s="228"/>
      <c r="L21" s="392" t="s">
        <v>309</v>
      </c>
      <c r="M21" s="228"/>
      <c r="N21" s="388" t="s">
        <v>310</v>
      </c>
      <c r="O21" s="228"/>
      <c r="P21" s="42"/>
      <c r="Q21" s="228"/>
      <c r="R21" s="42"/>
      <c r="S21" s="228"/>
    </row>
    <row r="22" spans="1:19" s="271" customFormat="1" ht="165">
      <c r="A22" s="270" t="s">
        <v>91</v>
      </c>
      <c r="B22" s="87" t="s">
        <v>311</v>
      </c>
      <c r="D22" s="10" t="s">
        <v>141</v>
      </c>
      <c r="F22" s="361" t="s">
        <v>209</v>
      </c>
      <c r="H22" s="92" t="s">
        <v>312</v>
      </c>
      <c r="J22" s="269" t="s">
        <v>313</v>
      </c>
      <c r="K22" s="233"/>
      <c r="L22" s="393"/>
      <c r="M22" s="233"/>
      <c r="N22" s="394"/>
      <c r="O22" s="233"/>
      <c r="P22" s="233"/>
      <c r="Q22" s="233"/>
      <c r="R22" s="233"/>
      <c r="S22" s="233"/>
    </row>
    <row r="23" spans="1:19" s="227" customFormat="1" ht="75.95" customHeight="1">
      <c r="A23" s="229" t="s">
        <v>93</v>
      </c>
      <c r="B23" s="273" t="s">
        <v>314</v>
      </c>
      <c r="D23" s="12" t="s">
        <v>208</v>
      </c>
      <c r="F23" s="363" t="s">
        <v>209</v>
      </c>
      <c r="H23" s="257" t="s">
        <v>315</v>
      </c>
      <c r="J23" s="269" t="s">
        <v>316</v>
      </c>
      <c r="L23" s="395"/>
      <c r="N23" s="396"/>
    </row>
  </sheetData>
  <mergeCells count="4">
    <mergeCell ref="A7:A13"/>
    <mergeCell ref="A15:A21"/>
    <mergeCell ref="J7:J13"/>
    <mergeCell ref="J15:J21"/>
  </mergeCells>
  <hyperlinks>
    <hyperlink ref="F23" r:id="rId1" display="https://www.gyeiti.org/reports-blog/guyana-second-eiti-report" xr:uid="{00000000-0004-0000-0400-000000000000}"/>
    <hyperlink ref="F7" r:id="rId2" display="https://www.gyeiti.org/reports-blog/guyana-second-eiti-report" xr:uid="{00000000-0004-0000-0400-000001000000}"/>
    <hyperlink ref="F8" r:id="rId3" display="https://www.gyeiti.org/reports-blog/guyana-second-eiti-report" xr:uid="{00000000-0004-0000-0400-000002000000}"/>
    <hyperlink ref="F9" r:id="rId4" display="https://www.gyeiti.org/reports-blog/guyana-second-eiti-report" xr:uid="{00000000-0004-0000-0400-000003000000}"/>
    <hyperlink ref="F10:F13" r:id="rId5" display="https://www.gyeiti.org/reports-blog/guyana-second-eiti-report" xr:uid="{00000000-0004-0000-0400-000004000000}"/>
    <hyperlink ref="F15:F22" r:id="rId6" display="https://www.gyeiti.org/reports-blog/guyana-second-eiti-report" xr:uid="{00000000-0004-0000-0400-000005000000}"/>
  </hyperlinks>
  <pageMargins left="0.70866141732283472" right="0.70866141732283472" top="0.74803149606299213" bottom="0.74803149606299213" header="0.31496062992125984" footer="0.31496062992125984"/>
  <pageSetup paperSize="8" orientation="landscape" horizontalDpi="1200" verticalDpi="1200" r:id="rId7"/>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14"/>
  <sheetViews>
    <sheetView topLeftCell="H1" zoomScaleNormal="100" workbookViewId="0">
      <selection activeCell="L1" sqref="L1:N1048576"/>
    </sheetView>
  </sheetViews>
  <sheetFormatPr defaultColWidth="10.5" defaultRowHeight="15.95"/>
  <cols>
    <col min="1" max="1" width="12.5" style="225" customWidth="1"/>
    <col min="2" max="2" width="49.875" style="225" customWidth="1"/>
    <col min="3" max="3" width="3.875" style="225" customWidth="1"/>
    <col min="4" max="4" width="25" style="225" customWidth="1"/>
    <col min="5" max="5" width="3.875" style="225" customWidth="1"/>
    <col min="6" max="6" width="27.5" style="225" customWidth="1"/>
    <col min="7" max="7" width="3.875" style="225" customWidth="1"/>
    <col min="8" max="8" width="27.5" style="225" customWidth="1"/>
    <col min="9" max="9" width="3.875" style="225" customWidth="1"/>
    <col min="10" max="10" width="48" style="225" customWidth="1"/>
    <col min="11" max="11" width="3" style="225" customWidth="1"/>
    <col min="12" max="12" width="49" style="387" customWidth="1"/>
    <col min="13" max="13" width="3" style="225" customWidth="1"/>
    <col min="14" max="14" width="39.5" style="387"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40" t="s">
        <v>317</v>
      </c>
    </row>
    <row r="3" spans="1:19" s="43" customFormat="1" ht="409.6">
      <c r="A3" s="352" t="s">
        <v>318</v>
      </c>
      <c r="B3" s="60" t="s">
        <v>319</v>
      </c>
      <c r="D3" s="371" t="s">
        <v>320</v>
      </c>
      <c r="F3" s="61"/>
      <c r="H3" s="61"/>
      <c r="J3" s="52"/>
      <c r="L3" s="388" t="s">
        <v>321</v>
      </c>
      <c r="N3" s="388"/>
      <c r="P3" s="42"/>
      <c r="R3" s="42"/>
    </row>
    <row r="4" spans="1:19" s="41" customFormat="1" ht="18">
      <c r="A4" s="59"/>
      <c r="B4" s="50"/>
      <c r="D4" s="50"/>
      <c r="F4" s="50"/>
      <c r="H4" s="50"/>
      <c r="J4" s="51"/>
      <c r="L4" s="389"/>
      <c r="N4" s="389"/>
      <c r="P4" s="51"/>
      <c r="R4" s="51"/>
    </row>
    <row r="5" spans="1:19" s="56" customFormat="1" ht="57">
      <c r="A5" s="54"/>
      <c r="B5" s="91" t="s">
        <v>129</v>
      </c>
      <c r="D5" s="86" t="s">
        <v>130</v>
      </c>
      <c r="E5" s="48"/>
      <c r="F5" s="86" t="s">
        <v>131</v>
      </c>
      <c r="G5" s="48"/>
      <c r="H5" s="86" t="s">
        <v>132</v>
      </c>
      <c r="J5" s="49" t="s">
        <v>133</v>
      </c>
      <c r="K5" s="48"/>
      <c r="L5" s="390" t="s">
        <v>134</v>
      </c>
      <c r="M5" s="48"/>
      <c r="N5" s="390" t="s">
        <v>135</v>
      </c>
      <c r="O5" s="48"/>
      <c r="P5" s="49" t="s">
        <v>136</v>
      </c>
      <c r="Q5" s="48"/>
      <c r="R5" s="49" t="s">
        <v>137</v>
      </c>
      <c r="S5" s="48"/>
    </row>
    <row r="6" spans="1:19" s="41" customFormat="1" ht="18">
      <c r="A6" s="59"/>
      <c r="B6" s="50"/>
      <c r="D6" s="50"/>
      <c r="F6" s="50"/>
      <c r="H6" s="50"/>
      <c r="J6" s="51"/>
      <c r="L6" s="389"/>
      <c r="N6" s="389"/>
      <c r="P6" s="51"/>
      <c r="R6" s="51"/>
    </row>
    <row r="7" spans="1:19" s="9" customFormat="1" ht="54.95" customHeight="1">
      <c r="A7" s="14"/>
      <c r="B7" s="87" t="s">
        <v>322</v>
      </c>
      <c r="D7" s="10" t="s">
        <v>114</v>
      </c>
      <c r="F7" s="92" t="s">
        <v>323</v>
      </c>
      <c r="G7" s="18"/>
      <c r="H7" s="92" t="s">
        <v>324</v>
      </c>
      <c r="I7" s="18"/>
      <c r="J7" s="338" t="s">
        <v>325</v>
      </c>
      <c r="K7" s="18"/>
      <c r="L7" s="388" t="s">
        <v>326</v>
      </c>
      <c r="M7" s="41"/>
      <c r="N7" s="388" t="s">
        <v>327</v>
      </c>
      <c r="O7" s="41"/>
      <c r="P7" s="42"/>
      <c r="Q7" s="41"/>
      <c r="R7" s="42"/>
      <c r="S7" s="18"/>
    </row>
    <row r="8" spans="1:19" s="9" customFormat="1" ht="54.95" customHeight="1">
      <c r="A8" s="14"/>
      <c r="B8" s="254" t="s">
        <v>328</v>
      </c>
      <c r="D8" s="10" t="s">
        <v>329</v>
      </c>
      <c r="F8" s="92" t="s">
        <v>158</v>
      </c>
      <c r="G8" s="18"/>
      <c r="H8" s="92" t="s">
        <v>158</v>
      </c>
      <c r="I8" s="18"/>
      <c r="J8" s="339"/>
      <c r="K8" s="41"/>
      <c r="L8" s="388" t="s">
        <v>330</v>
      </c>
      <c r="M8" s="41"/>
      <c r="N8" s="388" t="s">
        <v>331</v>
      </c>
      <c r="O8" s="41"/>
      <c r="P8" s="42"/>
      <c r="Q8" s="41"/>
      <c r="R8" s="42"/>
      <c r="S8" s="41"/>
    </row>
    <row r="9" spans="1:19" s="9" customFormat="1" ht="54.95" customHeight="1">
      <c r="A9" s="14"/>
      <c r="B9" s="254" t="s">
        <v>332</v>
      </c>
      <c r="D9" s="10" t="s">
        <v>329</v>
      </c>
      <c r="F9" s="92" t="s">
        <v>158</v>
      </c>
      <c r="G9" s="18"/>
      <c r="H9" s="92" t="s">
        <v>158</v>
      </c>
      <c r="I9" s="18"/>
      <c r="J9" s="339"/>
      <c r="K9" s="43"/>
      <c r="L9" s="392" t="s">
        <v>333</v>
      </c>
      <c r="M9" s="43"/>
      <c r="N9" s="388" t="s">
        <v>334</v>
      </c>
      <c r="O9" s="43"/>
      <c r="P9" s="42"/>
      <c r="Q9" s="43"/>
      <c r="R9" s="42"/>
      <c r="S9" s="43"/>
    </row>
    <row r="10" spans="1:19" s="9" customFormat="1" ht="54.95" customHeight="1">
      <c r="A10" s="14"/>
      <c r="B10" s="87" t="s">
        <v>335</v>
      </c>
      <c r="D10" s="10" t="s">
        <v>329</v>
      </c>
      <c r="F10" s="92" t="s">
        <v>158</v>
      </c>
      <c r="G10" s="18"/>
      <c r="H10" s="92" t="s">
        <v>158</v>
      </c>
      <c r="I10" s="18"/>
      <c r="J10" s="339"/>
      <c r="K10" s="41"/>
      <c r="L10" s="388" t="s">
        <v>336</v>
      </c>
      <c r="M10" s="41"/>
      <c r="N10" s="388" t="s">
        <v>337</v>
      </c>
      <c r="O10" s="41"/>
      <c r="P10" s="42"/>
      <c r="Q10" s="41"/>
      <c r="R10" s="42"/>
      <c r="S10" s="41"/>
    </row>
    <row r="11" spans="1:19" s="9" customFormat="1" ht="54.95" customHeight="1">
      <c r="A11" s="14"/>
      <c r="B11" s="87" t="s">
        <v>338</v>
      </c>
      <c r="D11" s="10" t="s">
        <v>89</v>
      </c>
      <c r="F11" s="361" t="s">
        <v>339</v>
      </c>
      <c r="G11" s="18"/>
      <c r="H11" s="92" t="s">
        <v>324</v>
      </c>
      <c r="I11" s="18"/>
      <c r="J11" s="339"/>
      <c r="K11" s="18"/>
      <c r="L11" s="388" t="s">
        <v>340</v>
      </c>
      <c r="M11" s="18"/>
      <c r="N11" s="388" t="s">
        <v>341</v>
      </c>
      <c r="O11" s="18"/>
      <c r="P11" s="42"/>
      <c r="Q11" s="18"/>
      <c r="R11" s="42"/>
      <c r="S11" s="18"/>
    </row>
    <row r="12" spans="1:19" s="9" customFormat="1" ht="54.95" customHeight="1">
      <c r="A12" s="14"/>
      <c r="B12" s="30" t="s">
        <v>342</v>
      </c>
      <c r="C12" s="72"/>
      <c r="D12" s="262" t="s">
        <v>343</v>
      </c>
      <c r="F12" s="92" t="s">
        <v>158</v>
      </c>
      <c r="G12" s="18"/>
      <c r="H12" s="92" t="s">
        <v>344</v>
      </c>
      <c r="I12" s="18"/>
      <c r="J12" s="339" t="s">
        <v>345</v>
      </c>
      <c r="K12" s="18"/>
      <c r="L12" s="388"/>
      <c r="M12" s="18"/>
      <c r="N12" s="388"/>
      <c r="O12" s="18"/>
      <c r="P12" s="42"/>
      <c r="Q12" s="18"/>
      <c r="R12" s="42"/>
      <c r="S12" s="18"/>
    </row>
    <row r="13" spans="1:19" s="227" customFormat="1" ht="90">
      <c r="A13" s="14"/>
      <c r="B13" s="275" t="s">
        <v>346</v>
      </c>
      <c r="C13" s="72"/>
      <c r="D13" s="262" t="s">
        <v>343</v>
      </c>
      <c r="E13" s="9"/>
      <c r="F13" s="92" t="s">
        <v>323</v>
      </c>
      <c r="G13" s="18"/>
      <c r="H13" s="92" t="s">
        <v>324</v>
      </c>
      <c r="I13" s="18"/>
      <c r="J13" s="339"/>
      <c r="K13" s="18"/>
      <c r="L13" s="388" t="s">
        <v>347</v>
      </c>
      <c r="M13" s="18"/>
      <c r="N13" s="388" t="s">
        <v>348</v>
      </c>
      <c r="O13" s="18"/>
      <c r="P13" s="42"/>
      <c r="Q13" s="18"/>
      <c r="R13" s="42"/>
      <c r="S13" s="18"/>
    </row>
    <row r="14" spans="1:19" ht="90">
      <c r="A14" s="15"/>
      <c r="B14" s="255" t="s">
        <v>349</v>
      </c>
      <c r="C14" s="256"/>
      <c r="D14" s="262" t="s">
        <v>89</v>
      </c>
      <c r="E14" s="11"/>
      <c r="F14" s="92" t="s">
        <v>323</v>
      </c>
      <c r="G14" s="18"/>
      <c r="H14" s="92" t="s">
        <v>324</v>
      </c>
      <c r="I14" s="258"/>
      <c r="J14" s="340"/>
      <c r="K14" s="258"/>
      <c r="L14" s="397" t="s">
        <v>350</v>
      </c>
      <c r="M14" s="258"/>
      <c r="N14" s="388" t="s">
        <v>351</v>
      </c>
      <c r="O14" s="258"/>
      <c r="P14" s="44"/>
      <c r="Q14" s="258"/>
      <c r="R14" s="44"/>
      <c r="S14" s="258"/>
    </row>
  </sheetData>
  <hyperlinks>
    <hyperlink ref="F11" r:id="rId1" xr:uid="{00000000-0004-0000-0500-000000000000}"/>
  </hyperlinks>
  <pageMargins left="0.25" right="0.25" top="0.75" bottom="0.75" header="0.3" footer="0.3"/>
  <pageSetup paperSize="8" orientation="landscape" horizontalDpi="1200" verticalDpi="1200"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23"/>
  <sheetViews>
    <sheetView topLeftCell="J1" zoomScaleNormal="100" zoomScalePageLayoutView="85" workbookViewId="0">
      <selection activeCell="L1" sqref="L1:N1048576"/>
    </sheetView>
  </sheetViews>
  <sheetFormatPr defaultColWidth="10.5" defaultRowHeight="15.95"/>
  <cols>
    <col min="1" max="1" width="18" style="225" customWidth="1"/>
    <col min="2" max="2" width="37" style="238" customWidth="1"/>
    <col min="3" max="3" width="3.5" style="225" customWidth="1"/>
    <col min="4" max="4" width="31.5" style="225" customWidth="1"/>
    <col min="5" max="5" width="3.5" style="225" customWidth="1"/>
    <col min="6" max="6" width="66.5" style="225" customWidth="1"/>
    <col min="7" max="7" width="3.5" style="225" customWidth="1"/>
    <col min="8" max="8" width="30.5" style="225" customWidth="1"/>
    <col min="9" max="9" width="3.5" style="225" customWidth="1"/>
    <col min="10" max="10" width="47.875" style="225" customWidth="1"/>
    <col min="11" max="11" width="3" style="225" customWidth="1"/>
    <col min="12" max="12" width="63" style="387" customWidth="1"/>
    <col min="13" max="13" width="3" style="225" customWidth="1"/>
    <col min="14" max="14" width="39.5" style="387" customWidth="1"/>
    <col min="15" max="15" width="3" style="225" customWidth="1"/>
    <col min="16" max="16" width="39.5" style="225" customWidth="1"/>
    <col min="17" max="17" width="3" style="225" customWidth="1"/>
    <col min="18" max="18" width="39.5" style="225" customWidth="1"/>
    <col min="19" max="19" width="3" style="225" customWidth="1"/>
    <col min="20" max="298" width="10.875" style="225"/>
    <col min="299" max="16384" width="10.5" style="225"/>
  </cols>
  <sheetData>
    <row r="1" spans="1:19" ht="24.95">
      <c r="A1" s="224" t="s">
        <v>352</v>
      </c>
    </row>
    <row r="3" spans="1:19" s="43" customFormat="1" ht="409.6">
      <c r="A3" s="352" t="s">
        <v>353</v>
      </c>
      <c r="B3" s="60" t="s">
        <v>354</v>
      </c>
      <c r="D3" s="371" t="s">
        <v>198</v>
      </c>
      <c r="F3" s="61"/>
      <c r="H3" s="61"/>
      <c r="J3" s="52"/>
      <c r="L3" s="388" t="s">
        <v>355</v>
      </c>
      <c r="N3" s="388"/>
      <c r="P3" s="42"/>
      <c r="R3" s="42"/>
    </row>
    <row r="4" spans="1:19" s="41" customFormat="1" ht="18">
      <c r="A4" s="59"/>
      <c r="B4" s="50"/>
      <c r="D4" s="50"/>
      <c r="F4" s="50"/>
      <c r="H4" s="50"/>
      <c r="J4" s="51"/>
      <c r="L4" s="389"/>
      <c r="N4" s="389"/>
      <c r="P4" s="51"/>
      <c r="R4" s="51"/>
    </row>
    <row r="5" spans="1:19" s="56" customFormat="1" ht="75" customHeight="1">
      <c r="A5" s="54"/>
      <c r="B5" s="55" t="s">
        <v>129</v>
      </c>
      <c r="D5" s="86" t="s">
        <v>130</v>
      </c>
      <c r="E5" s="48"/>
      <c r="F5" s="86" t="s">
        <v>131</v>
      </c>
      <c r="G5" s="48"/>
      <c r="H5" s="86" t="s">
        <v>132</v>
      </c>
      <c r="J5" s="49" t="s">
        <v>133</v>
      </c>
      <c r="K5" s="48"/>
      <c r="L5" s="390" t="s">
        <v>134</v>
      </c>
      <c r="M5" s="48"/>
      <c r="N5" s="390" t="s">
        <v>135</v>
      </c>
      <c r="O5" s="48"/>
      <c r="P5" s="49" t="s">
        <v>136</v>
      </c>
      <c r="Q5" s="48"/>
      <c r="R5" s="49" t="s">
        <v>137</v>
      </c>
      <c r="S5" s="48"/>
    </row>
    <row r="6" spans="1:19" s="41" customFormat="1" ht="18">
      <c r="A6" s="59"/>
      <c r="B6" s="50"/>
      <c r="D6" s="50"/>
      <c r="F6" s="50"/>
      <c r="H6" s="50"/>
      <c r="J6" s="51"/>
      <c r="L6" s="389"/>
      <c r="N6" s="389"/>
      <c r="P6" s="51"/>
      <c r="R6" s="51"/>
    </row>
    <row r="7" spans="1:19" s="9" customFormat="1" ht="105">
      <c r="A7" s="14"/>
      <c r="B7" s="16" t="s">
        <v>356</v>
      </c>
      <c r="D7" s="10" t="s">
        <v>357</v>
      </c>
      <c r="F7" s="92" t="s">
        <v>158</v>
      </c>
      <c r="G7" s="18"/>
      <c r="H7" s="92" t="s">
        <v>358</v>
      </c>
      <c r="I7" s="18"/>
      <c r="J7" s="276" t="s">
        <v>359</v>
      </c>
      <c r="K7" s="18"/>
      <c r="L7" s="388" t="s">
        <v>360</v>
      </c>
      <c r="M7" s="41"/>
      <c r="N7" s="388" t="s">
        <v>361</v>
      </c>
      <c r="O7" s="41"/>
      <c r="P7" s="42"/>
      <c r="Q7" s="41"/>
      <c r="R7" s="42"/>
      <c r="S7" s="18"/>
    </row>
    <row r="8" spans="1:19" s="9" customFormat="1" ht="32.25" customHeight="1">
      <c r="A8" s="14"/>
      <c r="B8" s="221" t="s">
        <v>362</v>
      </c>
      <c r="D8" s="10" t="s">
        <v>357</v>
      </c>
      <c r="F8" s="92" t="s">
        <v>77</v>
      </c>
      <c r="G8" s="18"/>
      <c r="H8" s="92" t="s">
        <v>363</v>
      </c>
      <c r="I8" s="18"/>
      <c r="J8" s="276"/>
      <c r="K8" s="41"/>
      <c r="L8" s="388" t="s">
        <v>364</v>
      </c>
      <c r="M8" s="41"/>
      <c r="N8" s="388"/>
      <c r="O8" s="41"/>
      <c r="P8" s="42"/>
      <c r="Q8" s="41"/>
      <c r="R8" s="42"/>
      <c r="S8" s="41"/>
    </row>
    <row r="9" spans="1:19" s="9" customFormat="1" ht="135">
      <c r="A9" s="14"/>
      <c r="B9" s="222" t="s">
        <v>365</v>
      </c>
      <c r="D9" s="10" t="s">
        <v>141</v>
      </c>
      <c r="F9" s="262" t="s">
        <v>366</v>
      </c>
      <c r="G9" s="18"/>
      <c r="H9" s="92" t="s">
        <v>358</v>
      </c>
      <c r="I9" s="18"/>
      <c r="J9" s="276" t="s">
        <v>367</v>
      </c>
      <c r="K9" s="43"/>
      <c r="L9" s="388" t="s">
        <v>368</v>
      </c>
      <c r="M9" s="43"/>
      <c r="N9" s="388"/>
      <c r="O9" s="43"/>
      <c r="P9" s="42"/>
      <c r="Q9" s="43"/>
      <c r="R9" s="42"/>
      <c r="S9" s="43"/>
    </row>
    <row r="10" spans="1:19" s="9" customFormat="1" ht="53.25" customHeight="1">
      <c r="A10" s="14"/>
      <c r="B10" s="222" t="s">
        <v>369</v>
      </c>
      <c r="D10" s="10" t="s">
        <v>370</v>
      </c>
      <c r="F10" s="92" t="s">
        <v>209</v>
      </c>
      <c r="G10" s="18"/>
      <c r="H10" s="92" t="s">
        <v>371</v>
      </c>
      <c r="I10" s="18"/>
      <c r="J10" s="276" t="s">
        <v>372</v>
      </c>
      <c r="K10" s="43"/>
      <c r="L10" s="388" t="s">
        <v>373</v>
      </c>
      <c r="M10" s="43"/>
      <c r="N10" s="388" t="s">
        <v>374</v>
      </c>
      <c r="O10" s="43"/>
      <c r="P10" s="42"/>
      <c r="Q10" s="43"/>
      <c r="R10" s="42"/>
      <c r="S10" s="43"/>
    </row>
    <row r="11" spans="1:19" s="9" customFormat="1" ht="32.25" customHeight="1">
      <c r="A11" s="14"/>
      <c r="B11" s="220" t="s">
        <v>375</v>
      </c>
      <c r="D11" s="10" t="s">
        <v>370</v>
      </c>
      <c r="F11" s="92" t="s">
        <v>209</v>
      </c>
      <c r="G11" s="18"/>
      <c r="H11" s="92" t="s">
        <v>371</v>
      </c>
      <c r="I11" s="18"/>
      <c r="J11" s="276" t="s">
        <v>376</v>
      </c>
      <c r="K11" s="41"/>
      <c r="L11" s="388" t="s">
        <v>377</v>
      </c>
      <c r="M11" s="41"/>
      <c r="N11" s="388" t="s">
        <v>378</v>
      </c>
      <c r="O11" s="41"/>
      <c r="P11" s="42"/>
      <c r="Q11" s="41"/>
      <c r="R11" s="42"/>
      <c r="S11" s="41"/>
    </row>
    <row r="12" spans="1:19" s="9" customFormat="1" ht="90">
      <c r="A12" s="14"/>
      <c r="B12" s="77" t="s">
        <v>379</v>
      </c>
      <c r="D12" s="10" t="s">
        <v>89</v>
      </c>
      <c r="F12" s="92" t="s">
        <v>380</v>
      </c>
      <c r="G12" s="18"/>
      <c r="H12" s="92" t="s">
        <v>371</v>
      </c>
      <c r="I12" s="18"/>
      <c r="J12" s="276" t="s">
        <v>372</v>
      </c>
      <c r="K12" s="18"/>
      <c r="L12" s="392" t="s">
        <v>381</v>
      </c>
      <c r="M12" s="18"/>
      <c r="N12" s="388" t="s">
        <v>382</v>
      </c>
      <c r="O12" s="18"/>
      <c r="P12" s="42"/>
      <c r="Q12" s="18"/>
      <c r="R12" s="42"/>
      <c r="S12" s="18"/>
    </row>
    <row r="13" spans="1:19" s="9" customFormat="1" ht="135">
      <c r="A13" s="14"/>
      <c r="B13" s="220" t="s">
        <v>383</v>
      </c>
      <c r="D13" s="10" t="s">
        <v>384</v>
      </c>
      <c r="F13" s="92" t="s">
        <v>158</v>
      </c>
      <c r="G13" s="18"/>
      <c r="H13" s="92" t="s">
        <v>158</v>
      </c>
      <c r="I13" s="18"/>
      <c r="J13" s="276" t="s">
        <v>385</v>
      </c>
      <c r="K13" s="18"/>
      <c r="L13" s="388" t="s">
        <v>386</v>
      </c>
      <c r="M13" s="18"/>
      <c r="N13" s="388" t="s">
        <v>387</v>
      </c>
      <c r="O13" s="18"/>
      <c r="P13" s="42"/>
      <c r="Q13" s="18"/>
      <c r="R13" s="42"/>
      <c r="S13" s="18"/>
    </row>
    <row r="14" spans="1:19" s="9" customFormat="1" ht="75">
      <c r="A14" s="14"/>
      <c r="B14" s="221" t="s">
        <v>388</v>
      </c>
      <c r="D14" s="10" t="s">
        <v>357</v>
      </c>
      <c r="F14" s="361" t="s">
        <v>209</v>
      </c>
      <c r="G14" s="18"/>
      <c r="H14" s="92" t="s">
        <v>389</v>
      </c>
      <c r="I14" s="18"/>
      <c r="J14" s="276" t="s">
        <v>390</v>
      </c>
      <c r="K14" s="18"/>
      <c r="L14" s="388" t="s">
        <v>391</v>
      </c>
      <c r="M14" s="18"/>
      <c r="N14" s="388"/>
      <c r="O14" s="18"/>
      <c r="P14" s="42"/>
      <c r="Q14" s="18"/>
      <c r="R14" s="42"/>
      <c r="S14" s="18"/>
    </row>
    <row r="15" spans="1:19" s="9" customFormat="1" ht="225">
      <c r="A15" s="14"/>
      <c r="B15" s="222" t="s">
        <v>392</v>
      </c>
      <c r="D15" s="10" t="s">
        <v>141</v>
      </c>
      <c r="F15" s="279" t="s">
        <v>393</v>
      </c>
      <c r="G15" s="228"/>
      <c r="H15" s="92" t="s">
        <v>394</v>
      </c>
      <c r="I15" s="228"/>
      <c r="J15" s="278"/>
      <c r="K15" s="228"/>
      <c r="L15" s="398" t="s">
        <v>395</v>
      </c>
      <c r="M15" s="228"/>
      <c r="N15" s="388" t="s">
        <v>396</v>
      </c>
      <c r="O15" s="228"/>
      <c r="P15" s="42"/>
      <c r="Q15" s="228"/>
      <c r="R15" s="42"/>
      <c r="S15" s="228"/>
    </row>
    <row r="16" spans="1:19" s="9" customFormat="1" ht="32.25" customHeight="1">
      <c r="A16" s="14"/>
      <c r="B16" s="221" t="s">
        <v>397</v>
      </c>
      <c r="D16" s="10" t="s">
        <v>370</v>
      </c>
      <c r="F16" s="92" t="s">
        <v>209</v>
      </c>
      <c r="G16" s="228"/>
      <c r="H16" s="92" t="s">
        <v>398</v>
      </c>
      <c r="I16" s="228"/>
      <c r="J16" s="276"/>
      <c r="K16" s="228"/>
      <c r="L16" s="388" t="s">
        <v>399</v>
      </c>
      <c r="M16" s="228"/>
      <c r="N16" s="388" t="s">
        <v>400</v>
      </c>
      <c r="O16" s="228"/>
      <c r="P16" s="42"/>
      <c r="Q16" s="228"/>
      <c r="R16" s="42"/>
      <c r="S16" s="228"/>
    </row>
    <row r="17" spans="1:19" s="9" customFormat="1" ht="105">
      <c r="A17" s="14"/>
      <c r="B17" s="223" t="s">
        <v>401</v>
      </c>
      <c r="D17" s="10" t="s">
        <v>357</v>
      </c>
      <c r="F17" s="92" t="s">
        <v>209</v>
      </c>
      <c r="G17" s="228"/>
      <c r="H17" s="92" t="s">
        <v>389</v>
      </c>
      <c r="I17" s="228"/>
      <c r="J17" s="276" t="s">
        <v>402</v>
      </c>
      <c r="K17" s="228"/>
      <c r="L17" s="392" t="s">
        <v>403</v>
      </c>
      <c r="M17" s="228"/>
      <c r="N17" s="388"/>
      <c r="O17" s="228"/>
      <c r="P17" s="42"/>
      <c r="Q17" s="228"/>
      <c r="R17" s="42"/>
      <c r="S17" s="228"/>
    </row>
    <row r="18" spans="1:19" s="9" customFormat="1" ht="32.25" customHeight="1">
      <c r="A18" s="14"/>
      <c r="B18" s="16" t="s">
        <v>404</v>
      </c>
      <c r="D18" s="10" t="s">
        <v>357</v>
      </c>
      <c r="F18" s="92" t="s">
        <v>209</v>
      </c>
      <c r="G18" s="228"/>
      <c r="H18" s="92" t="s">
        <v>405</v>
      </c>
      <c r="I18" s="228"/>
      <c r="J18" s="276" t="s">
        <v>376</v>
      </c>
      <c r="K18" s="228"/>
      <c r="L18" s="392" t="s">
        <v>406</v>
      </c>
      <c r="M18" s="228"/>
      <c r="N18" s="388"/>
      <c r="O18" s="228"/>
      <c r="P18" s="42"/>
      <c r="Q18" s="228"/>
      <c r="R18" s="42"/>
      <c r="S18" s="228"/>
    </row>
    <row r="19" spans="1:19" s="227" customFormat="1">
      <c r="A19" s="226"/>
      <c r="B19" s="239"/>
      <c r="L19" s="396"/>
      <c r="N19" s="396"/>
    </row>
    <row r="23" spans="1:19">
      <c r="F23" s="360"/>
    </row>
  </sheetData>
  <hyperlinks>
    <hyperlink ref="F14" r:id="rId1" display="https://www.gyeiti.org/reports-blog/guyana-second-eiti-report" xr:uid="{00000000-0004-0000-0600-000000000000}"/>
  </hyperlinks>
  <pageMargins left="0.7" right="0.7" top="0.75" bottom="0.75" header="0.3" footer="0.3"/>
  <pageSetup paperSize="8" orientation="landscape" horizontalDpi="1200" verticalDpi="1200"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25"/>
  <sheetViews>
    <sheetView topLeftCell="H1" zoomScaleNormal="100" zoomScalePageLayoutView="50" workbookViewId="0">
      <selection activeCell="L1" sqref="L1:N1048576"/>
    </sheetView>
  </sheetViews>
  <sheetFormatPr defaultColWidth="10.5" defaultRowHeight="15.95"/>
  <cols>
    <col min="1" max="1" width="22.5" style="225" customWidth="1"/>
    <col min="2" max="2" width="65.375" style="225" customWidth="1"/>
    <col min="3" max="3" width="3.375" style="225" customWidth="1"/>
    <col min="4" max="4" width="25" style="225" customWidth="1"/>
    <col min="5" max="5" width="3.375" style="225" customWidth="1"/>
    <col min="6" max="6" width="19.5" style="225" customWidth="1"/>
    <col min="7" max="7" width="3.375" style="225" customWidth="1"/>
    <col min="8" max="8" width="26.375" style="225" customWidth="1"/>
    <col min="9" max="9" width="3.375" style="225" customWidth="1"/>
    <col min="10" max="10" width="51" style="225" customWidth="1"/>
    <col min="11" max="11" width="3.375" style="225" customWidth="1"/>
    <col min="12" max="12" width="55.5" style="368" customWidth="1"/>
    <col min="13" max="13" width="3" style="225" customWidth="1"/>
    <col min="14" max="14" width="39.5" style="368" customWidth="1"/>
    <col min="15" max="15" width="3.375" style="225" customWidth="1"/>
    <col min="16" max="16" width="39.5" style="225" customWidth="1"/>
    <col min="17" max="17" width="3.375" style="225" customWidth="1"/>
    <col min="18" max="18" width="39.5" style="225" customWidth="1"/>
    <col min="19" max="19" width="3.375" style="225" customWidth="1"/>
    <col min="20" max="16384" width="10.5" style="225"/>
  </cols>
  <sheetData>
    <row r="1" spans="1:19" ht="24.95">
      <c r="A1" s="224" t="s">
        <v>407</v>
      </c>
    </row>
    <row r="3" spans="1:19" s="43" customFormat="1" ht="356.1">
      <c r="A3" s="352" t="s">
        <v>408</v>
      </c>
      <c r="B3" s="60" t="s">
        <v>409</v>
      </c>
      <c r="D3" s="371" t="s">
        <v>410</v>
      </c>
      <c r="F3" s="61"/>
      <c r="H3" s="61"/>
      <c r="J3" s="52"/>
      <c r="L3" s="362" t="s">
        <v>411</v>
      </c>
      <c r="N3" s="362"/>
      <c r="P3" s="42"/>
      <c r="R3" s="42"/>
    </row>
    <row r="4" spans="1:19" s="41" customFormat="1" ht="18">
      <c r="A4" s="59"/>
      <c r="B4" s="50"/>
      <c r="D4" s="50"/>
      <c r="F4" s="50"/>
      <c r="H4" s="50"/>
      <c r="J4" s="51"/>
      <c r="L4" s="369"/>
      <c r="N4" s="369"/>
      <c r="P4" s="51"/>
      <c r="R4" s="51"/>
    </row>
    <row r="5" spans="1:19" s="56" customFormat="1" ht="57">
      <c r="A5" s="54"/>
      <c r="B5" s="91" t="s">
        <v>129</v>
      </c>
      <c r="D5" s="86" t="s">
        <v>130</v>
      </c>
      <c r="E5" s="48"/>
      <c r="F5" s="86" t="s">
        <v>131</v>
      </c>
      <c r="G5" s="48"/>
      <c r="H5" s="86" t="s">
        <v>132</v>
      </c>
      <c r="J5" s="49" t="s">
        <v>133</v>
      </c>
      <c r="K5" s="48"/>
      <c r="L5" s="49" t="s">
        <v>134</v>
      </c>
      <c r="M5" s="48"/>
      <c r="N5" s="49" t="s">
        <v>135</v>
      </c>
      <c r="O5" s="48"/>
      <c r="P5" s="49" t="s">
        <v>136</v>
      </c>
      <c r="Q5" s="48"/>
      <c r="R5" s="49" t="s">
        <v>137</v>
      </c>
      <c r="S5" s="48"/>
    </row>
    <row r="6" spans="1:19" s="41" customFormat="1" ht="18">
      <c r="A6" s="59"/>
      <c r="B6" s="50"/>
      <c r="D6" s="50"/>
      <c r="F6" s="50"/>
      <c r="H6" s="50"/>
      <c r="J6" s="51"/>
      <c r="L6" s="369"/>
      <c r="N6" s="369"/>
      <c r="P6" s="51"/>
      <c r="R6" s="51"/>
    </row>
    <row r="7" spans="1:19" s="43" customFormat="1" ht="409.6">
      <c r="A7" s="352" t="s">
        <v>200</v>
      </c>
      <c r="B7" s="60" t="s">
        <v>412</v>
      </c>
      <c r="D7" s="10" t="s">
        <v>60</v>
      </c>
      <c r="F7" s="61"/>
      <c r="H7" s="61"/>
      <c r="J7" s="301" t="s">
        <v>413</v>
      </c>
      <c r="L7" s="362" t="s">
        <v>414</v>
      </c>
      <c r="N7" s="362" t="s">
        <v>415</v>
      </c>
    </row>
    <row r="8" spans="1:19" s="41" customFormat="1" ht="18">
      <c r="A8" s="69"/>
      <c r="B8" s="50"/>
      <c r="D8" s="50"/>
      <c r="F8" s="50"/>
      <c r="H8" s="50"/>
      <c r="J8" s="51"/>
      <c r="L8" s="399"/>
      <c r="N8" s="399"/>
    </row>
    <row r="9" spans="1:19" s="9" customFormat="1" ht="195">
      <c r="A9" s="352" t="s">
        <v>416</v>
      </c>
      <c r="B9" s="30" t="s">
        <v>417</v>
      </c>
      <c r="D9" s="10" t="s">
        <v>418</v>
      </c>
      <c r="F9" s="92" t="s">
        <v>209</v>
      </c>
      <c r="G9" s="18"/>
      <c r="H9" s="92" t="s">
        <v>419</v>
      </c>
      <c r="I9" s="18"/>
      <c r="J9" s="274" t="s">
        <v>420</v>
      </c>
      <c r="K9" s="18"/>
      <c r="L9" s="362" t="s">
        <v>421</v>
      </c>
      <c r="M9" s="41"/>
      <c r="N9" s="362" t="s">
        <v>422</v>
      </c>
      <c r="O9" s="41"/>
      <c r="P9" s="42"/>
      <c r="Q9" s="41"/>
      <c r="R9" s="42"/>
      <c r="S9" s="18"/>
    </row>
    <row r="10" spans="1:19" s="9" customFormat="1" ht="51" customHeight="1">
      <c r="A10" s="450" t="s">
        <v>423</v>
      </c>
      <c r="B10" s="28" t="s">
        <v>424</v>
      </c>
      <c r="D10" s="10" t="s">
        <v>418</v>
      </c>
      <c r="F10" s="92" t="s">
        <v>209</v>
      </c>
      <c r="G10" s="18"/>
      <c r="H10" s="367" t="s">
        <v>425</v>
      </c>
      <c r="I10" s="18"/>
      <c r="J10" s="468" t="s">
        <v>425</v>
      </c>
      <c r="K10" s="41"/>
      <c r="L10" s="362" t="s">
        <v>426</v>
      </c>
      <c r="M10" s="41"/>
      <c r="N10" s="362"/>
      <c r="O10" s="41"/>
      <c r="P10" s="42"/>
      <c r="Q10" s="41"/>
      <c r="R10" s="42"/>
      <c r="S10" s="41"/>
    </row>
    <row r="11" spans="1:19" s="9" customFormat="1" ht="51" customHeight="1">
      <c r="A11" s="464"/>
      <c r="B11" s="29" t="s">
        <v>427</v>
      </c>
      <c r="D11" s="10" t="s">
        <v>418</v>
      </c>
      <c r="F11" s="92" t="s">
        <v>209</v>
      </c>
      <c r="G11" s="18"/>
      <c r="H11" s="92" t="s">
        <v>428</v>
      </c>
      <c r="I11" s="18"/>
      <c r="J11" s="469"/>
      <c r="K11" s="43"/>
      <c r="L11" s="362" t="s">
        <v>429</v>
      </c>
      <c r="M11" s="43"/>
      <c r="N11" s="362" t="s">
        <v>430</v>
      </c>
      <c r="O11" s="43"/>
      <c r="P11" s="42"/>
      <c r="Q11" s="43"/>
      <c r="R11" s="42"/>
      <c r="S11" s="43"/>
    </row>
    <row r="12" spans="1:19" s="9" customFormat="1" ht="51" customHeight="1">
      <c r="A12" s="464"/>
      <c r="B12" s="29" t="s">
        <v>431</v>
      </c>
      <c r="D12" s="10" t="s">
        <v>418</v>
      </c>
      <c r="F12" s="361" t="s">
        <v>432</v>
      </c>
      <c r="G12" s="18"/>
      <c r="H12" s="92" t="s">
        <v>428</v>
      </c>
      <c r="I12" s="18"/>
      <c r="J12" s="469"/>
      <c r="K12" s="41"/>
      <c r="L12" s="362" t="s">
        <v>433</v>
      </c>
      <c r="M12" s="41"/>
      <c r="N12" s="362" t="s">
        <v>434</v>
      </c>
      <c r="O12" s="41"/>
      <c r="P12" s="42"/>
      <c r="Q12" s="41"/>
      <c r="R12" s="42"/>
      <c r="S12" s="41"/>
    </row>
    <row r="13" spans="1:19" s="9" customFormat="1" ht="51" customHeight="1">
      <c r="A13" s="464"/>
      <c r="B13" s="29" t="s">
        <v>435</v>
      </c>
      <c r="D13" s="10" t="s">
        <v>418</v>
      </c>
      <c r="F13" s="92" t="s">
        <v>209</v>
      </c>
      <c r="G13" s="18"/>
      <c r="H13" s="92" t="s">
        <v>428</v>
      </c>
      <c r="I13" s="18"/>
      <c r="J13" s="469"/>
      <c r="K13" s="18"/>
      <c r="L13" s="362" t="s">
        <v>436</v>
      </c>
      <c r="M13" s="18"/>
      <c r="N13" s="362" t="s">
        <v>437</v>
      </c>
      <c r="O13" s="18"/>
      <c r="P13" s="42"/>
      <c r="Q13" s="18"/>
      <c r="R13" s="42"/>
      <c r="S13" s="18"/>
    </row>
    <row r="14" spans="1:19" s="9" customFormat="1" ht="51" customHeight="1">
      <c r="A14" s="464"/>
      <c r="B14" s="29" t="s">
        <v>438</v>
      </c>
      <c r="D14" s="10" t="s">
        <v>418</v>
      </c>
      <c r="F14" s="92" t="s">
        <v>209</v>
      </c>
      <c r="G14" s="18"/>
      <c r="H14" s="92" t="s">
        <v>428</v>
      </c>
      <c r="I14" s="18"/>
      <c r="J14" s="469"/>
      <c r="K14" s="18"/>
      <c r="L14" s="400" t="s">
        <v>439</v>
      </c>
      <c r="M14" s="18"/>
      <c r="N14" s="362" t="s">
        <v>440</v>
      </c>
      <c r="O14" s="18"/>
      <c r="P14" s="42"/>
      <c r="Q14" s="18"/>
      <c r="R14" s="42"/>
      <c r="S14" s="18"/>
    </row>
    <row r="15" spans="1:19" s="9" customFormat="1" ht="51" customHeight="1">
      <c r="A15" s="464"/>
      <c r="B15" s="29" t="s">
        <v>441</v>
      </c>
      <c r="D15" s="10" t="s">
        <v>442</v>
      </c>
      <c r="F15" s="92" t="s">
        <v>217</v>
      </c>
      <c r="G15" s="18"/>
      <c r="H15" s="92" t="s">
        <v>158</v>
      </c>
      <c r="I15" s="18"/>
      <c r="J15" s="470"/>
      <c r="K15" s="18"/>
      <c r="L15" s="400" t="s">
        <v>443</v>
      </c>
      <c r="M15" s="18"/>
      <c r="N15" s="362" t="s">
        <v>444</v>
      </c>
      <c r="O15" s="18"/>
      <c r="P15" s="42"/>
      <c r="Q15" s="18"/>
      <c r="R15" s="42"/>
      <c r="S15" s="18"/>
    </row>
    <row r="16" spans="1:19" s="9" customFormat="1" ht="51" customHeight="1">
      <c r="A16" s="450" t="s">
        <v>445</v>
      </c>
      <c r="B16" s="30" t="s">
        <v>446</v>
      </c>
      <c r="D16" s="10" t="s">
        <v>447</v>
      </c>
      <c r="F16" s="92" t="s">
        <v>448</v>
      </c>
      <c r="G16" s="228"/>
      <c r="H16" s="92" t="s">
        <v>158</v>
      </c>
      <c r="I16" s="228"/>
      <c r="J16" s="259"/>
      <c r="K16" s="228"/>
      <c r="L16" s="362" t="s">
        <v>449</v>
      </c>
      <c r="M16" s="228"/>
      <c r="N16" s="362"/>
      <c r="O16" s="228"/>
      <c r="P16" s="42"/>
      <c r="Q16" s="228"/>
      <c r="R16" s="42"/>
      <c r="S16" s="228"/>
    </row>
    <row r="17" spans="1:19" s="9" customFormat="1" ht="51" customHeight="1">
      <c r="A17" s="464"/>
      <c r="B17" s="30" t="s">
        <v>450</v>
      </c>
      <c r="D17" s="10" t="s">
        <v>447</v>
      </c>
      <c r="F17" s="92" t="s">
        <v>209</v>
      </c>
      <c r="G17" s="228"/>
      <c r="H17" s="92" t="s">
        <v>451</v>
      </c>
      <c r="I17" s="228"/>
      <c r="J17" s="259"/>
      <c r="K17" s="228"/>
      <c r="L17" s="362" t="s">
        <v>452</v>
      </c>
      <c r="M17" s="228"/>
      <c r="N17" s="362" t="s">
        <v>453</v>
      </c>
      <c r="O17" s="228"/>
      <c r="P17" s="42"/>
      <c r="Q17" s="228"/>
      <c r="R17" s="42"/>
      <c r="S17" s="228"/>
    </row>
    <row r="18" spans="1:19" s="9" customFormat="1" ht="51" customHeight="1">
      <c r="A18" s="450" t="s">
        <v>454</v>
      </c>
      <c r="B18" s="29" t="s">
        <v>455</v>
      </c>
      <c r="D18" s="10" t="s">
        <v>357</v>
      </c>
      <c r="F18" s="92" t="s">
        <v>209</v>
      </c>
      <c r="G18" s="228"/>
      <c r="H18" s="92" t="s">
        <v>456</v>
      </c>
      <c r="I18" s="228"/>
      <c r="J18" s="259"/>
      <c r="K18" s="228"/>
      <c r="L18" s="362" t="s">
        <v>457</v>
      </c>
      <c r="M18" s="228"/>
      <c r="N18" s="362" t="s">
        <v>458</v>
      </c>
      <c r="O18" s="228"/>
      <c r="P18" s="42"/>
      <c r="Q18" s="228"/>
      <c r="R18" s="42"/>
      <c r="S18" s="228"/>
    </row>
    <row r="19" spans="1:19" s="9" customFormat="1" ht="51" customHeight="1">
      <c r="A19" s="464"/>
      <c r="B19" s="29" t="s">
        <v>459</v>
      </c>
      <c r="D19" s="10" t="s">
        <v>442</v>
      </c>
      <c r="F19" s="92" t="s">
        <v>217</v>
      </c>
      <c r="G19" s="228"/>
      <c r="H19" s="92" t="s">
        <v>158</v>
      </c>
      <c r="I19" s="228"/>
      <c r="J19" s="259"/>
      <c r="K19" s="228"/>
      <c r="L19" s="362" t="s">
        <v>460</v>
      </c>
      <c r="M19" s="228"/>
      <c r="N19" s="362" t="s">
        <v>461</v>
      </c>
      <c r="O19" s="228"/>
      <c r="P19" s="42"/>
      <c r="Q19" s="228"/>
      <c r="R19" s="42"/>
      <c r="S19" s="228"/>
    </row>
    <row r="20" spans="1:19" s="9" customFormat="1" ht="51" customHeight="1">
      <c r="A20" s="464"/>
      <c r="B20" s="29" t="s">
        <v>462</v>
      </c>
      <c r="D20" s="10" t="s">
        <v>357</v>
      </c>
      <c r="F20" s="92" t="s">
        <v>209</v>
      </c>
      <c r="G20" s="228"/>
      <c r="H20" s="92" t="s">
        <v>456</v>
      </c>
      <c r="I20" s="228"/>
      <c r="J20" s="259"/>
      <c r="K20" s="228"/>
      <c r="L20" s="362" t="s">
        <v>463</v>
      </c>
      <c r="M20" s="228"/>
      <c r="N20" s="362" t="s">
        <v>464</v>
      </c>
      <c r="O20" s="228"/>
      <c r="P20" s="42"/>
      <c r="Q20" s="228"/>
      <c r="R20" s="42"/>
      <c r="S20" s="228"/>
    </row>
    <row r="21" spans="1:19" s="9" customFormat="1" ht="51" customHeight="1">
      <c r="A21" s="464"/>
      <c r="B21" s="29" t="s">
        <v>465</v>
      </c>
      <c r="D21" s="10" t="s">
        <v>442</v>
      </c>
      <c r="F21" s="92" t="s">
        <v>217</v>
      </c>
      <c r="G21" s="228"/>
      <c r="H21" s="92" t="s">
        <v>158</v>
      </c>
      <c r="I21" s="228"/>
      <c r="J21" s="259"/>
      <c r="K21" s="228"/>
      <c r="L21" s="362" t="s">
        <v>466</v>
      </c>
      <c r="M21" s="228"/>
      <c r="N21" s="362"/>
      <c r="O21" s="228"/>
      <c r="P21" s="42"/>
      <c r="Q21" s="228"/>
      <c r="R21" s="42"/>
      <c r="S21" s="228"/>
    </row>
    <row r="22" spans="1:19" s="9" customFormat="1" ht="51" customHeight="1">
      <c r="A22" s="450" t="s">
        <v>467</v>
      </c>
      <c r="B22" s="29" t="s">
        <v>468</v>
      </c>
      <c r="D22" s="10" t="s">
        <v>442</v>
      </c>
      <c r="F22" s="92" t="s">
        <v>217</v>
      </c>
      <c r="G22" s="228"/>
      <c r="H22" s="92" t="s">
        <v>158</v>
      </c>
      <c r="I22" s="228"/>
      <c r="J22" s="259"/>
      <c r="K22" s="228"/>
      <c r="L22" s="400" t="s">
        <v>469</v>
      </c>
      <c r="M22" s="228"/>
      <c r="N22" s="362" t="s">
        <v>470</v>
      </c>
      <c r="O22" s="228"/>
      <c r="P22" s="42"/>
      <c r="Q22" s="228"/>
      <c r="R22" s="42"/>
      <c r="S22" s="228"/>
    </row>
    <row r="23" spans="1:19" s="9" customFormat="1" ht="51" customHeight="1">
      <c r="A23" s="464"/>
      <c r="B23" s="29" t="s">
        <v>471</v>
      </c>
      <c r="D23" s="10" t="s">
        <v>442</v>
      </c>
      <c r="F23" s="92" t="s">
        <v>217</v>
      </c>
      <c r="G23" s="228"/>
      <c r="H23" s="92" t="s">
        <v>158</v>
      </c>
      <c r="I23" s="228"/>
      <c r="J23" s="259"/>
      <c r="K23" s="228"/>
      <c r="L23" s="400" t="s">
        <v>472</v>
      </c>
      <c r="M23" s="228"/>
      <c r="N23" s="362" t="s">
        <v>473</v>
      </c>
      <c r="O23" s="228"/>
      <c r="P23" s="42"/>
      <c r="Q23" s="228"/>
      <c r="R23" s="42"/>
      <c r="S23" s="228"/>
    </row>
    <row r="24" spans="1:19" s="9" customFormat="1" ht="51" customHeight="1">
      <c r="A24" s="352" t="s">
        <v>474</v>
      </c>
      <c r="B24" s="29" t="s">
        <v>475</v>
      </c>
      <c r="D24" s="10" t="s">
        <v>442</v>
      </c>
      <c r="F24" s="92" t="s">
        <v>217</v>
      </c>
      <c r="G24" s="228"/>
      <c r="H24" s="92" t="s">
        <v>158</v>
      </c>
      <c r="I24" s="228"/>
      <c r="J24" s="259"/>
      <c r="K24" s="228"/>
      <c r="L24" s="401" t="s">
        <v>476</v>
      </c>
      <c r="M24" s="228"/>
      <c r="N24" s="362"/>
      <c r="O24" s="228"/>
      <c r="P24" s="42"/>
      <c r="Q24" s="228"/>
      <c r="R24" s="42"/>
      <c r="S24" s="228"/>
    </row>
    <row r="25" spans="1:19" s="227" customFormat="1">
      <c r="A25" s="226"/>
      <c r="L25" s="234"/>
      <c r="N25" s="234"/>
    </row>
  </sheetData>
  <mergeCells count="5">
    <mergeCell ref="A10:A15"/>
    <mergeCell ref="A16:A17"/>
    <mergeCell ref="A18:A21"/>
    <mergeCell ref="A22:A23"/>
    <mergeCell ref="J10:J15"/>
  </mergeCells>
  <hyperlinks>
    <hyperlink ref="F12" r:id="rId1" xr:uid="{00000000-0004-0000-0700-000000000000}"/>
  </hyperlinks>
  <pageMargins left="0.7" right="0.7" top="0.75" bottom="0.75" header="0.3" footer="0.3"/>
  <pageSetup paperSize="8" orientation="landscape" horizontalDpi="1200" verticalDpi="1200"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9"/>
  <sheetViews>
    <sheetView topLeftCell="F1" zoomScaleNormal="100" zoomScalePageLayoutView="60" workbookViewId="0">
      <selection activeCell="L1" sqref="L1:N1048576"/>
    </sheetView>
  </sheetViews>
  <sheetFormatPr defaultColWidth="10.5" defaultRowHeight="15.95"/>
  <cols>
    <col min="1" max="1" width="18.375" style="225" customWidth="1"/>
    <col min="2" max="2" width="37.5" style="225" customWidth="1"/>
    <col min="3" max="3" width="3" style="225" customWidth="1"/>
    <col min="4" max="4" width="27.5" style="225" customWidth="1"/>
    <col min="5" max="5" width="3" style="225" customWidth="1"/>
    <col min="6" max="6" width="71" style="225" bestFit="1" customWidth="1"/>
    <col min="7" max="7" width="3" style="225" customWidth="1"/>
    <col min="8" max="8" width="28.5" style="225" customWidth="1"/>
    <col min="9" max="9" width="3" style="225" customWidth="1"/>
    <col min="10" max="10" width="39.5" style="225" customWidth="1"/>
    <col min="11" max="11" width="3" style="225" customWidth="1"/>
    <col min="12" max="12" width="56.625" style="225" customWidth="1"/>
    <col min="13" max="13" width="3" style="225" customWidth="1"/>
    <col min="14" max="14" width="39.5" style="225" customWidth="1"/>
    <col min="15" max="15" width="3" style="225" customWidth="1"/>
    <col min="16" max="16" width="39.5" style="225" customWidth="1"/>
    <col min="17" max="17" width="3" style="225" customWidth="1"/>
    <col min="18" max="18" width="39.5" style="225" customWidth="1"/>
    <col min="19" max="19" width="3" style="225" customWidth="1"/>
    <col min="20" max="16384" width="10.5" style="225"/>
  </cols>
  <sheetData>
    <row r="1" spans="1:19" ht="24.95">
      <c r="A1" s="224" t="s">
        <v>477</v>
      </c>
    </row>
    <row r="3" spans="1:19" s="33" customFormat="1" ht="195">
      <c r="A3" s="34" t="s">
        <v>478</v>
      </c>
      <c r="B3" s="35" t="s">
        <v>479</v>
      </c>
      <c r="C3" s="36"/>
      <c r="D3" s="371" t="s">
        <v>480</v>
      </c>
      <c r="E3" s="36"/>
      <c r="F3" s="37"/>
      <c r="G3" s="36"/>
      <c r="H3" s="37"/>
      <c r="I3" s="36"/>
      <c r="J3" s="6"/>
      <c r="L3" s="402" t="s">
        <v>481</v>
      </c>
      <c r="N3" s="39"/>
      <c r="P3" s="39"/>
      <c r="R3" s="39"/>
    </row>
    <row r="4" spans="1:19" s="1" customFormat="1" ht="18">
      <c r="B4" s="2"/>
      <c r="D4" s="2"/>
      <c r="F4" s="2"/>
      <c r="H4" s="2"/>
      <c r="J4" s="3"/>
      <c r="L4" s="3"/>
      <c r="N4" s="3"/>
      <c r="P4" s="3"/>
      <c r="R4" s="3"/>
    </row>
    <row r="5" spans="1:19" s="1" customFormat="1" ht="75.95">
      <c r="B5" s="2" t="s">
        <v>129</v>
      </c>
      <c r="D5" s="86" t="s">
        <v>130</v>
      </c>
      <c r="E5" s="48"/>
      <c r="F5" s="86" t="s">
        <v>131</v>
      </c>
      <c r="G5" s="48"/>
      <c r="H5" s="86" t="s">
        <v>132</v>
      </c>
      <c r="I5" s="56"/>
      <c r="J5" s="49" t="s">
        <v>133</v>
      </c>
      <c r="K5" s="31"/>
      <c r="L5" s="32" t="s">
        <v>134</v>
      </c>
      <c r="M5" s="31"/>
      <c r="N5" s="32" t="s">
        <v>135</v>
      </c>
      <c r="O5" s="31"/>
      <c r="P5" s="32" t="s">
        <v>136</v>
      </c>
      <c r="Q5" s="31"/>
      <c r="R5" s="32" t="s">
        <v>137</v>
      </c>
      <c r="S5" s="31"/>
    </row>
    <row r="6" spans="1:19" s="1" customFormat="1" ht="18">
      <c r="B6" s="2"/>
      <c r="D6" s="2"/>
      <c r="F6" s="2"/>
      <c r="H6" s="2"/>
      <c r="J6" s="3"/>
      <c r="L6" s="3"/>
      <c r="N6" s="3"/>
      <c r="P6" s="3"/>
      <c r="R6" s="3"/>
    </row>
    <row r="7" spans="1:19" s="4" customFormat="1" ht="409.6">
      <c r="A7" s="13"/>
      <c r="B7" s="236" t="s">
        <v>482</v>
      </c>
      <c r="C7" s="7"/>
      <c r="D7" s="10" t="s">
        <v>141</v>
      </c>
      <c r="E7" s="7"/>
      <c r="F7" s="263" t="s">
        <v>483</v>
      </c>
      <c r="G7" s="19"/>
      <c r="H7" s="92" t="s">
        <v>484</v>
      </c>
      <c r="I7" s="19"/>
      <c r="J7" s="277"/>
      <c r="K7" s="20"/>
      <c r="L7" s="403" t="s">
        <v>485</v>
      </c>
      <c r="M7" s="20"/>
      <c r="N7" s="39"/>
      <c r="O7" s="20"/>
      <c r="P7" s="39"/>
      <c r="Q7" s="20"/>
      <c r="R7" s="39"/>
      <c r="S7" s="20"/>
    </row>
    <row r="8" spans="1:19" s="4" customFormat="1" ht="84.95">
      <c r="A8" s="14"/>
      <c r="B8" s="237" t="s">
        <v>486</v>
      </c>
      <c r="C8" s="9"/>
      <c r="D8" s="10" t="s">
        <v>141</v>
      </c>
      <c r="E8" s="9"/>
      <c r="F8" s="364" t="s">
        <v>487</v>
      </c>
      <c r="G8" s="21"/>
      <c r="H8" s="92" t="s">
        <v>488</v>
      </c>
      <c r="I8" s="21"/>
      <c r="J8" s="277" t="s">
        <v>489</v>
      </c>
      <c r="K8" s="1"/>
      <c r="L8" s="471" t="s">
        <v>490</v>
      </c>
      <c r="M8" s="1"/>
      <c r="N8" s="39"/>
      <c r="O8" s="1"/>
      <c r="P8" s="39"/>
      <c r="Q8" s="1"/>
      <c r="R8" s="39"/>
      <c r="S8" s="1"/>
    </row>
    <row r="9" spans="1:19" s="4" customFormat="1" ht="105">
      <c r="A9" s="15"/>
      <c r="B9" s="280" t="s">
        <v>491</v>
      </c>
      <c r="C9" s="11"/>
      <c r="D9" s="12" t="s">
        <v>141</v>
      </c>
      <c r="E9" s="11"/>
      <c r="F9" s="283" t="s">
        <v>492</v>
      </c>
      <c r="G9" s="281"/>
      <c r="H9" s="257" t="s">
        <v>493</v>
      </c>
      <c r="I9" s="281"/>
      <c r="J9" s="282"/>
      <c r="K9" s="33"/>
      <c r="L9" s="472"/>
      <c r="M9" s="33"/>
      <c r="N9" s="39"/>
      <c r="O9" s="33"/>
      <c r="P9" s="39"/>
      <c r="Q9" s="33"/>
      <c r="R9" s="39"/>
      <c r="S9" s="33"/>
    </row>
  </sheetData>
  <mergeCells count="1">
    <mergeCell ref="L8:L9"/>
  </mergeCells>
  <hyperlinks>
    <hyperlink ref="F8" r:id="rId1" display="https://oilnow.gy/profiles/companies/whos-who-in-the-oil-and-gas-sector-in-guyana/                               _x000a_gyeiti.org/reports-blog/guyana-second-eiti-report" xr:uid="{00000000-0004-0000-0800-000000000000}"/>
  </hyperlinks>
  <pageMargins left="0.7" right="0.7" top="0.75" bottom="0.75" header="0.3" footer="0.3"/>
  <pageSetup paperSize="8" orientation="landscape" horizontalDpi="1200" verticalDpi="1200"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5" ma:contentTypeDescription="Create a new document." ma:contentTypeScope="" ma:versionID="a6d473bff0a58683b891baaff0f3ff7e">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e8a802b73da56038dfca5330b265167a"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27fbd5f-f631-4b6b-b652-1a242b3b1a66}" ma:internalName="TaxCatchAll" ma:showField="CatchAllData" ma:web="36538d5f-f7e1-46e7-b8e6-8d0f62ce97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6538d5f-f7e1-46e7-b8e6-8d0f62ce9765">
      <UserInfo>
        <DisplayName>Alex Gordy</DisplayName>
        <AccountId>44</AccountId>
        <AccountType/>
      </UserInfo>
      <UserInfo>
        <DisplayName>Francisco Paris</DisplayName>
        <AccountId>12</AccountId>
        <AccountType/>
      </UserInfo>
    </SharedWithUsers>
    <lcf76f155ced4ddcb4097134ff3c332f xmlns="0c958bcd-fe3d-4310-8463-0016d19558cc">
      <Terms xmlns="http://schemas.microsoft.com/office/infopath/2007/PartnerControls"/>
    </lcf76f155ced4ddcb4097134ff3c332f>
    <TaxCatchAll xmlns="36538d5f-f7e1-46e7-b8e6-8d0f62ce9765" xsi:nil="true"/>
  </documentManagement>
</p:properties>
</file>

<file path=customXml/itemProps1.xml><?xml version="1.0" encoding="utf-8"?>
<ds:datastoreItem xmlns:ds="http://schemas.openxmlformats.org/officeDocument/2006/customXml" ds:itemID="{7C0BC6C0-7B6D-4886-820A-3A51F212CFFB}"/>
</file>

<file path=customXml/itemProps2.xml><?xml version="1.0" encoding="utf-8"?>
<ds:datastoreItem xmlns:ds="http://schemas.openxmlformats.org/officeDocument/2006/customXml" ds:itemID="{1A8A2B82-7363-4B69-A1BD-BF6BE88EF72E}"/>
</file>

<file path=customXml/itemProps3.xml><?xml version="1.0" encoding="utf-8"?>
<ds:datastoreItem xmlns:ds="http://schemas.openxmlformats.org/officeDocument/2006/customXml" ds:itemID="{8519F17E-4F5A-450D-B771-D83C95A897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Olesia Tolochko</cp:lastModifiedBy>
  <cp:revision/>
  <dcterms:created xsi:type="dcterms:W3CDTF">2020-07-14T03:16:31Z</dcterms:created>
  <dcterms:modified xsi:type="dcterms:W3CDTF">2022-02-10T19:38:37Z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