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r86\Downloads\"/>
    </mc:Choice>
  </mc:AlternateContent>
  <xr:revisionPtr revIDLastSave="0" documentId="13_ncr:1_{153D004A-33F9-4356-AB41-5E911E131461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Cover" sheetId="23" r:id="rId1"/>
    <sheet name="Key" sheetId="11" r:id="rId2"/>
    <sheet name="All_Calcs" sheetId="81" r:id="rId3"/>
    <sheet name="General Inputs" sheetId="7" r:id="rId4"/>
  </sheets>
  <definedNames>
    <definedName name="_xlnm._FilterDatabase" localSheetId="2" hidden="1">All_Calcs!#REF!</definedName>
    <definedName name="CHK_TOL">'General Inputs'!#REF!</definedName>
    <definedName name="DISC_LAB">#REF!</definedName>
    <definedName name="FIRST_NAME">Key!$E$78</definedName>
    <definedName name="LIVE_RESULTS">#REF!</definedName>
    <definedName name="OFFSET">#REF!</definedName>
    <definedName name="TRACK_ACTIVE">#REF!</definedName>
    <definedName name="TRK_COMMENT">#REF!</definedName>
    <definedName name="TRK_TOL">'General Inputs'!#REF!</definedName>
  </definedNames>
  <calcPr calcId="191029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81" l="1"/>
  <c r="R24" i="81" l="1"/>
  <c r="R23" i="81"/>
  <c r="R20" i="81"/>
  <c r="R6" i="81"/>
  <c r="R17" i="81"/>
  <c r="R5" i="81"/>
  <c r="R12" i="81"/>
  <c r="R16" i="81"/>
  <c r="R7" i="81"/>
  <c r="R9" i="81"/>
  <c r="R8" i="81"/>
  <c r="R14" i="81"/>
  <c r="R10" i="81"/>
  <c r="S10" i="81" s="1"/>
  <c r="U10" i="81" s="1"/>
  <c r="R19" i="81"/>
  <c r="R15" i="81"/>
  <c r="R18" i="81"/>
  <c r="R21" i="81"/>
  <c r="R13" i="81"/>
  <c r="R22" i="81"/>
  <c r="M24" i="81"/>
  <c r="S24" i="81" s="1"/>
  <c r="U24" i="81" s="1"/>
  <c r="M23" i="81"/>
  <c r="S23" i="81" s="1"/>
  <c r="U23" i="81" s="1"/>
  <c r="M20" i="81"/>
  <c r="M6" i="81"/>
  <c r="M17" i="81"/>
  <c r="M5" i="81"/>
  <c r="M12" i="81"/>
  <c r="S12" i="81" s="1"/>
  <c r="U12" i="81" s="1"/>
  <c r="M16" i="81"/>
  <c r="S16" i="81" s="1"/>
  <c r="U16" i="81" s="1"/>
  <c r="M7" i="81"/>
  <c r="M9" i="81"/>
  <c r="S9" i="81" s="1"/>
  <c r="U9" i="81" s="1"/>
  <c r="M11" i="81"/>
  <c r="M8" i="81"/>
  <c r="M14" i="81"/>
  <c r="M19" i="81"/>
  <c r="M15" i="81"/>
  <c r="M18" i="81"/>
  <c r="M21" i="81"/>
  <c r="M22" i="81"/>
  <c r="M13" i="81"/>
  <c r="J24" i="81"/>
  <c r="J23" i="81"/>
  <c r="J20" i="81"/>
  <c r="J6" i="81"/>
  <c r="J17" i="81"/>
  <c r="J5" i="81"/>
  <c r="J12" i="81"/>
  <c r="J16" i="81"/>
  <c r="J7" i="81"/>
  <c r="J9" i="81"/>
  <c r="J11" i="81"/>
  <c r="J8" i="81"/>
  <c r="J14" i="81"/>
  <c r="J10" i="81"/>
  <c r="J19" i="81"/>
  <c r="J15" i="81"/>
  <c r="J18" i="81"/>
  <c r="J21" i="81"/>
  <c r="J13" i="81"/>
  <c r="J22" i="81"/>
  <c r="E57" i="81"/>
  <c r="D57" i="81"/>
  <c r="O16" i="81" s="1"/>
  <c r="C57" i="81"/>
  <c r="D22" i="81"/>
  <c r="E22" i="81"/>
  <c r="E76" i="81"/>
  <c r="D76" i="81"/>
  <c r="C76" i="81"/>
  <c r="H516" i="7"/>
  <c r="G516" i="7"/>
  <c r="F516" i="7"/>
  <c r="H515" i="7"/>
  <c r="G515" i="7"/>
  <c r="F515" i="7"/>
  <c r="H514" i="7"/>
  <c r="G514" i="7"/>
  <c r="F514" i="7"/>
  <c r="H513" i="7"/>
  <c r="G513" i="7"/>
  <c r="F513" i="7"/>
  <c r="H512" i="7"/>
  <c r="G512" i="7"/>
  <c r="F512" i="7"/>
  <c r="H511" i="7"/>
  <c r="G511" i="7"/>
  <c r="F511" i="7"/>
  <c r="H510" i="7"/>
  <c r="G510" i="7"/>
  <c r="F510" i="7"/>
  <c r="H509" i="7"/>
  <c r="G509" i="7"/>
  <c r="F509" i="7"/>
  <c r="H508" i="7"/>
  <c r="G508" i="7"/>
  <c r="F508" i="7"/>
  <c r="H507" i="7"/>
  <c r="G507" i="7"/>
  <c r="F507" i="7"/>
  <c r="H506" i="7"/>
  <c r="G506" i="7"/>
  <c r="F506" i="7"/>
  <c r="H505" i="7"/>
  <c r="G505" i="7"/>
  <c r="F505" i="7"/>
  <c r="H504" i="7"/>
  <c r="G504" i="7"/>
  <c r="F504" i="7"/>
  <c r="H503" i="7"/>
  <c r="G503" i="7"/>
  <c r="F503" i="7"/>
  <c r="H502" i="7"/>
  <c r="G502" i="7"/>
  <c r="F502" i="7"/>
  <c r="H501" i="7"/>
  <c r="G501" i="7"/>
  <c r="F501" i="7"/>
  <c r="H500" i="7"/>
  <c r="G500" i="7"/>
  <c r="F500" i="7"/>
  <c r="H499" i="7"/>
  <c r="G499" i="7"/>
  <c r="F499" i="7"/>
  <c r="H498" i="7"/>
  <c r="G498" i="7"/>
  <c r="F498" i="7"/>
  <c r="H497" i="7"/>
  <c r="G497" i="7"/>
  <c r="F497" i="7"/>
  <c r="H496" i="7"/>
  <c r="G496" i="7"/>
  <c r="F496" i="7"/>
  <c r="H495" i="7"/>
  <c r="G495" i="7"/>
  <c r="F495" i="7"/>
  <c r="H494" i="7"/>
  <c r="G494" i="7"/>
  <c r="F494" i="7"/>
  <c r="H493" i="7"/>
  <c r="G493" i="7"/>
  <c r="F493" i="7"/>
  <c r="H492" i="7"/>
  <c r="G492" i="7"/>
  <c r="F492" i="7"/>
  <c r="H491" i="7"/>
  <c r="G491" i="7"/>
  <c r="F491" i="7"/>
  <c r="H490" i="7"/>
  <c r="G490" i="7"/>
  <c r="F490" i="7"/>
  <c r="H489" i="7"/>
  <c r="G489" i="7"/>
  <c r="F489" i="7"/>
  <c r="H488" i="7"/>
  <c r="G488" i="7"/>
  <c r="F488" i="7"/>
  <c r="H487" i="7"/>
  <c r="G487" i="7"/>
  <c r="F487" i="7"/>
  <c r="H486" i="7"/>
  <c r="G486" i="7"/>
  <c r="F486" i="7"/>
  <c r="H485" i="7"/>
  <c r="G485" i="7"/>
  <c r="F485" i="7"/>
  <c r="H484" i="7"/>
  <c r="G484" i="7"/>
  <c r="F484" i="7"/>
  <c r="H483" i="7"/>
  <c r="G483" i="7"/>
  <c r="F483" i="7"/>
  <c r="H482" i="7"/>
  <c r="G482" i="7"/>
  <c r="F482" i="7"/>
  <c r="H481" i="7"/>
  <c r="G481" i="7"/>
  <c r="F481" i="7"/>
  <c r="H480" i="7"/>
  <c r="G480" i="7"/>
  <c r="F480" i="7"/>
  <c r="H479" i="7"/>
  <c r="G479" i="7"/>
  <c r="F479" i="7"/>
  <c r="H478" i="7"/>
  <c r="G478" i="7"/>
  <c r="F478" i="7"/>
  <c r="H477" i="7"/>
  <c r="G477" i="7"/>
  <c r="F477" i="7"/>
  <c r="H476" i="7"/>
  <c r="G476" i="7"/>
  <c r="F476" i="7"/>
  <c r="H475" i="7"/>
  <c r="G475" i="7"/>
  <c r="F475" i="7"/>
  <c r="H474" i="7"/>
  <c r="G474" i="7"/>
  <c r="F474" i="7"/>
  <c r="H473" i="7"/>
  <c r="G473" i="7"/>
  <c r="F473" i="7"/>
  <c r="H472" i="7"/>
  <c r="G472" i="7"/>
  <c r="F472" i="7"/>
  <c r="H471" i="7"/>
  <c r="G471" i="7"/>
  <c r="F471" i="7"/>
  <c r="H470" i="7"/>
  <c r="G470" i="7"/>
  <c r="F470" i="7"/>
  <c r="H469" i="7"/>
  <c r="G469" i="7"/>
  <c r="F469" i="7"/>
  <c r="H468" i="7"/>
  <c r="G468" i="7"/>
  <c r="F468" i="7"/>
  <c r="H467" i="7"/>
  <c r="G467" i="7"/>
  <c r="F467" i="7"/>
  <c r="H466" i="7"/>
  <c r="G466" i="7"/>
  <c r="F466" i="7"/>
  <c r="H465" i="7"/>
  <c r="G465" i="7"/>
  <c r="F465" i="7"/>
  <c r="H464" i="7"/>
  <c r="G464" i="7"/>
  <c r="F464" i="7"/>
  <c r="H463" i="7"/>
  <c r="G463" i="7"/>
  <c r="F463" i="7"/>
  <c r="H462" i="7"/>
  <c r="G462" i="7"/>
  <c r="F462" i="7"/>
  <c r="H461" i="7"/>
  <c r="G461" i="7"/>
  <c r="F461" i="7"/>
  <c r="H460" i="7"/>
  <c r="G460" i="7"/>
  <c r="F460" i="7"/>
  <c r="H459" i="7"/>
  <c r="G459" i="7"/>
  <c r="F459" i="7"/>
  <c r="H458" i="7"/>
  <c r="G458" i="7"/>
  <c r="F458" i="7"/>
  <c r="H457" i="7"/>
  <c r="G457" i="7"/>
  <c r="F457" i="7"/>
  <c r="H456" i="7"/>
  <c r="G456" i="7"/>
  <c r="F456" i="7"/>
  <c r="H455" i="7"/>
  <c r="G455" i="7"/>
  <c r="F455" i="7"/>
  <c r="H454" i="7"/>
  <c r="G454" i="7"/>
  <c r="F454" i="7"/>
  <c r="H453" i="7"/>
  <c r="G453" i="7"/>
  <c r="F453" i="7"/>
  <c r="H452" i="7"/>
  <c r="G452" i="7"/>
  <c r="F452" i="7"/>
  <c r="H451" i="7"/>
  <c r="G451" i="7"/>
  <c r="F451" i="7"/>
  <c r="H450" i="7"/>
  <c r="G450" i="7"/>
  <c r="F450" i="7"/>
  <c r="H449" i="7"/>
  <c r="G449" i="7"/>
  <c r="F449" i="7"/>
  <c r="H448" i="7"/>
  <c r="G448" i="7"/>
  <c r="F448" i="7"/>
  <c r="H447" i="7"/>
  <c r="G447" i="7"/>
  <c r="F447" i="7"/>
  <c r="H446" i="7"/>
  <c r="G446" i="7"/>
  <c r="F446" i="7"/>
  <c r="H445" i="7"/>
  <c r="G445" i="7"/>
  <c r="F445" i="7"/>
  <c r="H444" i="7"/>
  <c r="G444" i="7"/>
  <c r="F444" i="7"/>
  <c r="H443" i="7"/>
  <c r="G443" i="7"/>
  <c r="F443" i="7"/>
  <c r="H442" i="7"/>
  <c r="G442" i="7"/>
  <c r="F442" i="7"/>
  <c r="H441" i="7"/>
  <c r="G441" i="7"/>
  <c r="F441" i="7"/>
  <c r="H440" i="7"/>
  <c r="G440" i="7"/>
  <c r="F440" i="7"/>
  <c r="H439" i="7"/>
  <c r="G439" i="7"/>
  <c r="F439" i="7"/>
  <c r="H438" i="7"/>
  <c r="G438" i="7"/>
  <c r="F438" i="7"/>
  <c r="H437" i="7"/>
  <c r="G437" i="7"/>
  <c r="F437" i="7"/>
  <c r="H436" i="7"/>
  <c r="G436" i="7"/>
  <c r="F436" i="7"/>
  <c r="H435" i="7"/>
  <c r="G435" i="7"/>
  <c r="F435" i="7"/>
  <c r="H434" i="7"/>
  <c r="G434" i="7"/>
  <c r="F434" i="7"/>
  <c r="H433" i="7"/>
  <c r="G433" i="7"/>
  <c r="F433" i="7"/>
  <c r="H432" i="7"/>
  <c r="G432" i="7"/>
  <c r="F432" i="7"/>
  <c r="H431" i="7"/>
  <c r="G431" i="7"/>
  <c r="F431" i="7"/>
  <c r="H430" i="7"/>
  <c r="G430" i="7"/>
  <c r="F430" i="7"/>
  <c r="H429" i="7"/>
  <c r="G429" i="7"/>
  <c r="F429" i="7"/>
  <c r="H428" i="7"/>
  <c r="G428" i="7"/>
  <c r="F428" i="7"/>
  <c r="H427" i="7"/>
  <c r="G427" i="7"/>
  <c r="F42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71" i="81"/>
  <c r="D71" i="81"/>
  <c r="C71" i="81"/>
  <c r="E70" i="81"/>
  <c r="D70" i="81"/>
  <c r="C70" i="81"/>
  <c r="E69" i="81"/>
  <c r="D69" i="81"/>
  <c r="C69" i="81"/>
  <c r="E64" i="81"/>
  <c r="D64" i="81"/>
  <c r="C64" i="81"/>
  <c r="E59" i="81"/>
  <c r="D59" i="81"/>
  <c r="C59" i="81"/>
  <c r="E78" i="81"/>
  <c r="D78" i="81"/>
  <c r="C78" i="81"/>
  <c r="E68" i="81"/>
  <c r="D68" i="81"/>
  <c r="C68" i="81"/>
  <c r="E60" i="81"/>
  <c r="D60" i="81"/>
  <c r="C60" i="81"/>
  <c r="E38" i="81"/>
  <c r="D38" i="81"/>
  <c r="C38" i="81"/>
  <c r="E37" i="81"/>
  <c r="D37" i="81"/>
  <c r="C37" i="81"/>
  <c r="E36" i="81"/>
  <c r="D36" i="81"/>
  <c r="C36" i="81"/>
  <c r="E35" i="81"/>
  <c r="D35" i="81"/>
  <c r="C35" i="81"/>
  <c r="E30" i="81"/>
  <c r="D30" i="81"/>
  <c r="C30" i="81"/>
  <c r="E29" i="81"/>
  <c r="D29" i="81"/>
  <c r="C29" i="81"/>
  <c r="E28" i="81"/>
  <c r="D28" i="81"/>
  <c r="C28" i="81"/>
  <c r="E23" i="81"/>
  <c r="D23" i="81"/>
  <c r="C23" i="81"/>
  <c r="S22" i="81" l="1"/>
  <c r="U22" i="81" s="1"/>
  <c r="S7" i="81"/>
  <c r="U7" i="81" s="1"/>
  <c r="S18" i="81"/>
  <c r="U18" i="81" s="1"/>
  <c r="S15" i="81"/>
  <c r="U15" i="81" s="1"/>
  <c r="S19" i="81"/>
  <c r="U19" i="81" s="1"/>
  <c r="S5" i="81"/>
  <c r="U5" i="81" s="1"/>
  <c r="S21" i="81"/>
  <c r="U21" i="81" s="1"/>
  <c r="S14" i="81"/>
  <c r="U14" i="81" s="1"/>
  <c r="S17" i="81"/>
  <c r="U17" i="81" s="1"/>
  <c r="S8" i="81"/>
  <c r="U8" i="81" s="1"/>
  <c r="S6" i="81"/>
  <c r="U6" i="81" s="1"/>
  <c r="S13" i="81"/>
  <c r="U13" i="81" s="1"/>
  <c r="S11" i="81"/>
  <c r="U11" i="81" s="1"/>
  <c r="S20" i="81"/>
  <c r="U20" i="81" s="1"/>
  <c r="O19" i="81"/>
  <c r="O8" i="81"/>
  <c r="O18" i="81"/>
  <c r="O10" i="81"/>
  <c r="O7" i="81"/>
  <c r="O12" i="81"/>
  <c r="O6" i="81"/>
  <c r="O24" i="81"/>
  <c r="O22" i="81"/>
  <c r="O5" i="81"/>
  <c r="O13" i="81"/>
  <c r="O14" i="81"/>
  <c r="O17" i="81"/>
  <c r="O11" i="81"/>
  <c r="O20" i="81"/>
  <c r="O21" i="81"/>
  <c r="O9" i="81"/>
  <c r="O23" i="81"/>
  <c r="O15" i="81"/>
  <c r="E56" i="81"/>
  <c r="D56" i="81"/>
  <c r="D58" i="81" s="1"/>
  <c r="C56" i="81"/>
  <c r="E67" i="81"/>
  <c r="D67" i="81"/>
  <c r="C67" i="81"/>
  <c r="E77" i="81"/>
  <c r="D77" i="81"/>
  <c r="C77" i="81"/>
  <c r="E44" i="81"/>
  <c r="D44" i="81"/>
  <c r="C44" i="81"/>
  <c r="E43" i="81"/>
  <c r="D43" i="81"/>
  <c r="C43" i="81"/>
  <c r="E27" i="81"/>
  <c r="D27" i="81"/>
  <c r="C27" i="81"/>
  <c r="C22" i="81"/>
  <c r="D24" i="81"/>
  <c r="A1" i="81"/>
  <c r="D61" i="81" l="1"/>
  <c r="D65" i="81"/>
  <c r="D46" i="81"/>
  <c r="D49" i="81" s="1"/>
  <c r="D47" i="81"/>
  <c r="D50" i="81" s="1"/>
  <c r="C47" i="81"/>
  <c r="D45" i="81"/>
  <c r="D33" i="81"/>
  <c r="D41" i="81" s="1"/>
  <c r="C45" i="81"/>
  <c r="C79" i="81"/>
  <c r="C46" i="81"/>
  <c r="C80" i="81"/>
  <c r="D31" i="81"/>
  <c r="C81" i="81"/>
  <c r="D32" i="81"/>
  <c r="D40" i="81" s="1"/>
  <c r="I780" i="7"/>
  <c r="I779" i="7"/>
  <c r="I778" i="7"/>
  <c r="I777" i="7"/>
  <c r="I776" i="7"/>
  <c r="I775" i="7"/>
  <c r="I774" i="7"/>
  <c r="I773" i="7"/>
  <c r="I772" i="7"/>
  <c r="I771" i="7"/>
  <c r="I770" i="7"/>
  <c r="I769" i="7"/>
  <c r="I768" i="7"/>
  <c r="I767" i="7"/>
  <c r="I766" i="7"/>
  <c r="I765" i="7"/>
  <c r="I764" i="7"/>
  <c r="I763" i="7"/>
  <c r="I762" i="7"/>
  <c r="I761" i="7"/>
  <c r="I760" i="7"/>
  <c r="I759" i="7"/>
  <c r="I758" i="7"/>
  <c r="I757" i="7"/>
  <c r="I756" i="7"/>
  <c r="I755" i="7"/>
  <c r="I754" i="7"/>
  <c r="I753" i="7"/>
  <c r="I752" i="7"/>
  <c r="I751" i="7"/>
  <c r="I750" i="7"/>
  <c r="I749" i="7"/>
  <c r="I748" i="7"/>
  <c r="I747" i="7"/>
  <c r="I746" i="7"/>
  <c r="I745" i="7"/>
  <c r="I744" i="7"/>
  <c r="I743" i="7"/>
  <c r="I742" i="7"/>
  <c r="I741" i="7"/>
  <c r="I740" i="7"/>
  <c r="Q872" i="7" s="1"/>
  <c r="I723" i="7"/>
  <c r="I677" i="7"/>
  <c r="Q879" i="7" s="1"/>
  <c r="I676" i="7"/>
  <c r="Q877" i="7" s="1"/>
  <c r="I675" i="7"/>
  <c r="Q876" i="7" s="1"/>
  <c r="I674" i="7"/>
  <c r="Q875" i="7" s="1"/>
  <c r="I673" i="7"/>
  <c r="Q874" i="7" s="1"/>
  <c r="I672" i="7"/>
  <c r="Q856" i="7" s="1"/>
  <c r="I671" i="7"/>
  <c r="Q855" i="7" s="1"/>
  <c r="I670" i="7"/>
  <c r="Q854" i="7" s="1"/>
  <c r="I669" i="7"/>
  <c r="I668" i="7"/>
  <c r="Q852" i="7" s="1"/>
  <c r="I667" i="7"/>
  <c r="Q849" i="7" s="1"/>
  <c r="I666" i="7"/>
  <c r="Q845" i="7" s="1"/>
  <c r="I665" i="7"/>
  <c r="I664" i="7"/>
  <c r="Q833" i="7" s="1"/>
  <c r="I663" i="7"/>
  <c r="Q824" i="7" s="1"/>
  <c r="Q832" i="7"/>
  <c r="Q834" i="7"/>
  <c r="Q831" i="7"/>
  <c r="Q802" i="7"/>
  <c r="Q836" i="7"/>
  <c r="Q835" i="7"/>
  <c r="Q851" i="7"/>
  <c r="Q794" i="7"/>
  <c r="Q797" i="7"/>
  <c r="Q878" i="7"/>
  <c r="Q873" i="7"/>
  <c r="Q871" i="7"/>
  <c r="Q870" i="7"/>
  <c r="Q869" i="7"/>
  <c r="Q868" i="7"/>
  <c r="Q867" i="7"/>
  <c r="Q866" i="7"/>
  <c r="Q865" i="7"/>
  <c r="Q864" i="7"/>
  <c r="Q863" i="7"/>
  <c r="Q862" i="7"/>
  <c r="Q861" i="7"/>
  <c r="Q860" i="7"/>
  <c r="Q859" i="7"/>
  <c r="Q858" i="7"/>
  <c r="Q853" i="7"/>
  <c r="Q850" i="7"/>
  <c r="Q844" i="7"/>
  <c r="Q801" i="7"/>
  <c r="A1" i="7"/>
  <c r="J86" i="11"/>
  <c r="J85" i="11"/>
  <c r="J84" i="11"/>
  <c r="J83" i="11"/>
  <c r="J82" i="11"/>
  <c r="J81" i="11"/>
  <c r="J80" i="11"/>
  <c r="J79" i="11"/>
  <c r="J78" i="11"/>
  <c r="D48" i="81" l="1"/>
  <c r="D74" i="81"/>
  <c r="D73" i="81"/>
  <c r="D72" i="81"/>
  <c r="D39" i="81"/>
  <c r="Q809" i="7"/>
  <c r="Q815" i="7"/>
  <c r="D83" i="81" l="1"/>
  <c r="D79" i="81"/>
  <c r="D82" i="81" s="1"/>
  <c r="D81" i="81"/>
  <c r="D84" i="81" s="1"/>
  <c r="F633" i="7"/>
  <c r="H633" i="7"/>
  <c r="G633" i="7"/>
  <c r="F597" i="7"/>
  <c r="H597" i="7"/>
  <c r="G597" i="7"/>
  <c r="G642" i="7"/>
  <c r="H642" i="7"/>
  <c r="F642" i="7"/>
  <c r="F615" i="7"/>
  <c r="H615" i="7"/>
  <c r="G615" i="7"/>
  <c r="F593" i="7"/>
  <c r="H593" i="7"/>
  <c r="G593" i="7"/>
  <c r="G631" i="7"/>
  <c r="H631" i="7"/>
  <c r="F631" i="7"/>
  <c r="F634" i="7"/>
  <c r="H634" i="7"/>
  <c r="G634" i="7"/>
  <c r="G632" i="7"/>
  <c r="H632" i="7"/>
  <c r="F632" i="7"/>
  <c r="G636" i="7"/>
  <c r="H636" i="7"/>
  <c r="F636" i="7"/>
  <c r="G608" i="7"/>
  <c r="H608" i="7"/>
  <c r="F608" i="7"/>
  <c r="F602" i="7"/>
  <c r="H602" i="7"/>
  <c r="G602" i="7"/>
  <c r="G647" i="7"/>
  <c r="H647" i="7"/>
  <c r="F647" i="7"/>
  <c r="F595" i="7"/>
  <c r="H595" i="7"/>
  <c r="G595" i="7"/>
  <c r="F613" i="7"/>
  <c r="H613" i="7"/>
  <c r="G613" i="7"/>
  <c r="G650" i="7"/>
  <c r="H650" i="7"/>
  <c r="F650" i="7"/>
  <c r="F646" i="7"/>
  <c r="H646" i="7"/>
  <c r="G646" i="7"/>
  <c r="F610" i="7"/>
  <c r="H610" i="7"/>
  <c r="G610" i="7"/>
  <c r="G623" i="7"/>
  <c r="H623" i="7"/>
  <c r="F623" i="7"/>
  <c r="F614" i="7"/>
  <c r="H614" i="7"/>
  <c r="G614" i="7"/>
  <c r="F591" i="7"/>
  <c r="H591" i="7"/>
  <c r="G591" i="7"/>
  <c r="G635" i="7"/>
  <c r="H635" i="7"/>
  <c r="F635" i="7"/>
  <c r="F594" i="7"/>
  <c r="H594" i="7"/>
  <c r="G594" i="7"/>
  <c r="G639" i="7"/>
  <c r="H639" i="7"/>
  <c r="F639" i="7"/>
  <c r="F598" i="7"/>
  <c r="H598" i="7"/>
  <c r="G598" i="7"/>
  <c r="F609" i="7"/>
  <c r="H609" i="7"/>
  <c r="G609" i="7"/>
  <c r="G641" i="7"/>
  <c r="H641" i="7"/>
  <c r="F641" i="7"/>
  <c r="F655" i="7"/>
  <c r="H655" i="7"/>
  <c r="G655" i="7"/>
  <c r="G649" i="7"/>
  <c r="H649" i="7"/>
  <c r="F649" i="7"/>
  <c r="F656" i="7"/>
  <c r="H656" i="7"/>
  <c r="G656" i="7"/>
  <c r="F643" i="7"/>
  <c r="H643" i="7"/>
  <c r="G643" i="7"/>
  <c r="G599" i="7"/>
  <c r="H599" i="7"/>
  <c r="F599" i="7"/>
  <c r="F625" i="7"/>
  <c r="H625" i="7"/>
  <c r="G625" i="7"/>
  <c r="F617" i="7"/>
  <c r="H617" i="7"/>
  <c r="G617" i="7"/>
  <c r="F603" i="7"/>
  <c r="H603" i="7"/>
  <c r="G603" i="7"/>
  <c r="F592" i="7"/>
  <c r="H592" i="7"/>
  <c r="G592" i="7"/>
  <c r="G654" i="7"/>
  <c r="H654" i="7"/>
  <c r="F654" i="7"/>
  <c r="F648" i="7"/>
  <c r="H648" i="7"/>
  <c r="G648" i="7"/>
  <c r="G624" i="7"/>
  <c r="H624" i="7"/>
  <c r="F624" i="7"/>
  <c r="G607" i="7"/>
  <c r="H607" i="7"/>
  <c r="F607" i="7"/>
  <c r="F618" i="7"/>
  <c r="H618" i="7"/>
  <c r="G618" i="7"/>
  <c r="G600" i="7"/>
  <c r="H600" i="7"/>
  <c r="F600" i="7"/>
  <c r="G651" i="7"/>
  <c r="H651" i="7"/>
  <c r="F651" i="7"/>
  <c r="F645" i="7"/>
  <c r="H645" i="7"/>
  <c r="G645" i="7"/>
  <c r="F638" i="7"/>
  <c r="H638" i="7"/>
  <c r="G638" i="7"/>
  <c r="G652" i="7"/>
  <c r="H652" i="7"/>
  <c r="F652" i="7"/>
  <c r="F637" i="7"/>
  <c r="H637" i="7"/>
  <c r="G637" i="7"/>
  <c r="G606" i="7"/>
  <c r="H606" i="7"/>
  <c r="F606" i="7"/>
  <c r="G612" i="7"/>
  <c r="H612" i="7"/>
  <c r="F612" i="7"/>
  <c r="F626" i="7"/>
  <c r="H626" i="7"/>
  <c r="G626" i="7"/>
  <c r="F604" i="7"/>
  <c r="H604" i="7"/>
  <c r="G604" i="7"/>
  <c r="G629" i="7"/>
  <c r="H629" i="7"/>
  <c r="F629" i="7"/>
  <c r="G601" i="7"/>
  <c r="H601" i="7"/>
  <c r="F601" i="7"/>
  <c r="G630" i="7"/>
  <c r="H630" i="7"/>
  <c r="F630" i="7"/>
  <c r="F620" i="7"/>
  <c r="H620" i="7"/>
  <c r="G620" i="7"/>
  <c r="F640" i="7"/>
  <c r="H640" i="7"/>
  <c r="G640" i="7"/>
  <c r="F596" i="7"/>
  <c r="H596" i="7"/>
  <c r="G596" i="7"/>
  <c r="F644" i="7"/>
  <c r="H644" i="7"/>
  <c r="G644" i="7"/>
  <c r="F622" i="7"/>
  <c r="H622" i="7"/>
  <c r="G622" i="7"/>
  <c r="G628" i="7"/>
  <c r="H628" i="7"/>
  <c r="F628" i="7"/>
  <c r="G619" i="7"/>
  <c r="H619" i="7"/>
  <c r="F619" i="7"/>
  <c r="F616" i="7"/>
  <c r="H616" i="7"/>
  <c r="G616" i="7"/>
  <c r="G611" i="7"/>
  <c r="H611" i="7"/>
  <c r="F611" i="7"/>
  <c r="G621" i="7"/>
  <c r="H621" i="7"/>
  <c r="F621" i="7"/>
  <c r="G653" i="7"/>
  <c r="H653" i="7"/>
  <c r="F653" i="7"/>
  <c r="G605" i="7"/>
  <c r="H605" i="7"/>
  <c r="F605" i="7"/>
  <c r="F627" i="7"/>
  <c r="H627" i="7"/>
  <c r="G627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B104B62-6C3C-446F-A345-0837822C5282}" keepAlive="1" name="Query - countries" description="Connection to the 'countries' query in the workbook." type="5" refreshedVersion="0" background="1" saveData="1">
    <dbPr connection="Provider=Microsoft.Mashup.OleDb.1;Data Source=$Workbook$;Location=countries;Extended Properties=&quot;&quot;" command="SELECT * FROM [countries]"/>
  </connection>
</connections>
</file>

<file path=xl/sharedStrings.xml><?xml version="1.0" encoding="utf-8"?>
<sst xmlns="http://schemas.openxmlformats.org/spreadsheetml/2006/main" count="2908" uniqueCount="901">
  <si>
    <t>NPV</t>
  </si>
  <si>
    <t>Constant</t>
  </si>
  <si>
    <t>Units</t>
  </si>
  <si>
    <t>Inputs</t>
  </si>
  <si>
    <t>KEY</t>
  </si>
  <si>
    <t>Sheet tabs</t>
  </si>
  <si>
    <t>Input sheets</t>
  </si>
  <si>
    <t>Light Yellow</t>
  </si>
  <si>
    <t>Key output sheets</t>
  </si>
  <si>
    <t>Pale Blue</t>
  </si>
  <si>
    <t>Font colour only</t>
  </si>
  <si>
    <t>Imported from another sheet</t>
  </si>
  <si>
    <t>Blue font</t>
  </si>
  <si>
    <t>Exported to another sheet (except from Input sheets)</t>
  </si>
  <si>
    <t xml:space="preserve">Red font </t>
  </si>
  <si>
    <t>Within sheet link or calculation</t>
  </si>
  <si>
    <t>Black font</t>
  </si>
  <si>
    <t>Font + shade combinations</t>
  </si>
  <si>
    <t>Black font + Light Yellow shade</t>
  </si>
  <si>
    <t xml:space="preserve">Within-worksheet counter-flow </t>
  </si>
  <si>
    <t>Black font + Light Gray shade on entire row</t>
  </si>
  <si>
    <t>Empty cells being deliberately referenced</t>
  </si>
  <si>
    <t>Empty Cell with Light Gray shade</t>
  </si>
  <si>
    <t>Other</t>
  </si>
  <si>
    <t>Section separator</t>
  </si>
  <si>
    <t>Black font + Pale Blue shade on entire row</t>
  </si>
  <si>
    <t>Error checks &amp; alerts</t>
  </si>
  <si>
    <t>OK</t>
  </si>
  <si>
    <t>Green shade</t>
  </si>
  <si>
    <t>Error</t>
  </si>
  <si>
    <t>Red shade</t>
  </si>
  <si>
    <t>ABBREVIATIONS</t>
  </si>
  <si>
    <t>Million</t>
  </si>
  <si>
    <t>mn</t>
  </si>
  <si>
    <t>NAME RANGES USED IN THE MODEL</t>
  </si>
  <si>
    <t>CHK_TOL</t>
  </si>
  <si>
    <t>LIVE_RESULTS</t>
  </si>
  <si>
    <t>TRACK_ACTIVE</t>
  </si>
  <si>
    <t>TRK_COMMENT</t>
  </si>
  <si>
    <t>TRK_TOL</t>
  </si>
  <si>
    <t>Date first prepared:</t>
  </si>
  <si>
    <t>Contact:</t>
  </si>
  <si>
    <t>LINKS:</t>
  </si>
  <si>
    <t>Country</t>
  </si>
  <si>
    <t>Owner:</t>
  </si>
  <si>
    <t>Oil</t>
  </si>
  <si>
    <t>Barrels of oil per day</t>
  </si>
  <si>
    <t>bbl</t>
  </si>
  <si>
    <t>Barrel</t>
  </si>
  <si>
    <t>p.a.</t>
  </si>
  <si>
    <t>Per annum</t>
  </si>
  <si>
    <t>Dark gray</t>
  </si>
  <si>
    <t>Documentation sheets</t>
  </si>
  <si>
    <t>Turquoise</t>
  </si>
  <si>
    <t>Quality control sheets</t>
  </si>
  <si>
    <t>Percentage</t>
  </si>
  <si>
    <t>POS</t>
  </si>
  <si>
    <t>BEG</t>
  </si>
  <si>
    <t>END</t>
  </si>
  <si>
    <t>Ending</t>
  </si>
  <si>
    <t>Beginning</t>
  </si>
  <si>
    <t>Positive</t>
  </si>
  <si>
    <t>Net Present Value</t>
  </si>
  <si>
    <t>United States Dollar</t>
  </si>
  <si>
    <t>Somalia</t>
  </si>
  <si>
    <t>FIRST_NAME</t>
  </si>
  <si>
    <t>Name</t>
  </si>
  <si>
    <t>Address</t>
  </si>
  <si>
    <t>Link - errors are ok if they are linked to a range with multiple cells</t>
  </si>
  <si>
    <t>Calculation sheet</t>
  </si>
  <si>
    <t>Clear</t>
  </si>
  <si>
    <t>Label</t>
  </si>
  <si>
    <t>EIA</t>
  </si>
  <si>
    <t>%</t>
  </si>
  <si>
    <t>MMscf/d</t>
  </si>
  <si>
    <t>factor</t>
  </si>
  <si>
    <t>Economic limit test</t>
  </si>
  <si>
    <t>ratio</t>
  </si>
  <si>
    <t>Mbbl/d</t>
  </si>
  <si>
    <t>Bscf</t>
  </si>
  <si>
    <t>Tbtu</t>
  </si>
  <si>
    <t>IRR</t>
  </si>
  <si>
    <t>MMBoe</t>
  </si>
  <si>
    <t>Decommissioning Fund</t>
  </si>
  <si>
    <t>TLT</t>
  </si>
  <si>
    <t>Dividend Withholding Tax</t>
  </si>
  <si>
    <t>Corporate Income Tax</t>
  </si>
  <si>
    <t>no</t>
  </si>
  <si>
    <t>CIT</t>
  </si>
  <si>
    <t>Gas</t>
  </si>
  <si>
    <t>NEG</t>
  </si>
  <si>
    <t>bopd</t>
  </si>
  <si>
    <t>Negative</t>
  </si>
  <si>
    <t>$</t>
  </si>
  <si>
    <t>DISC_LAB</t>
  </si>
  <si>
    <t>='Time&amp;Esc'!$F$40</t>
  </si>
  <si>
    <t>=Track!$F$5:$F$74</t>
  </si>
  <si>
    <t>OFFSET</t>
  </si>
  <si>
    <t>=Track!$F$1</t>
  </si>
  <si>
    <t>=Track!$F$4</t>
  </si>
  <si>
    <t>=Track!$F$76</t>
  </si>
  <si>
    <t>$ mn</t>
  </si>
  <si>
    <t>British thermal units</t>
  </si>
  <si>
    <t>Btu</t>
  </si>
  <si>
    <t>Standard cubic feet</t>
  </si>
  <si>
    <t>Scf</t>
  </si>
  <si>
    <t>_xlfn.IFERROR</t>
  </si>
  <si>
    <t>=#NAME?</t>
  </si>
  <si>
    <t>=Inputs!$F$20</t>
  </si>
  <si>
    <t>=Key!$E$53</t>
  </si>
  <si>
    <t>=Inputs!$F$21</t>
  </si>
  <si>
    <t>Final Investment Decision</t>
  </si>
  <si>
    <t>FID</t>
  </si>
  <si>
    <t>IWT</t>
  </si>
  <si>
    <t>DWT</t>
  </si>
  <si>
    <t>MMbbl</t>
  </si>
  <si>
    <t>Thousands of barrels of oil per day</t>
  </si>
  <si>
    <t>Millions of barrels of oil</t>
  </si>
  <si>
    <t>Millions of standard cubic feet of gas per day</t>
  </si>
  <si>
    <t>Production sharing agreement</t>
  </si>
  <si>
    <t>PSA</t>
  </si>
  <si>
    <t>Millions of US Dollars</t>
  </si>
  <si>
    <t>Pay-on-behalf</t>
  </si>
  <si>
    <t>POB</t>
  </si>
  <si>
    <t>Sensitivity</t>
  </si>
  <si>
    <t>Sens.</t>
  </si>
  <si>
    <t>Billions of standard cubic feet of gas</t>
  </si>
  <si>
    <t>Trillions of British Thermal units</t>
  </si>
  <si>
    <t>DF</t>
  </si>
  <si>
    <t>State-owned Oil Company</t>
  </si>
  <si>
    <t>SOC</t>
  </si>
  <si>
    <t>Interest Withholding Tax</t>
  </si>
  <si>
    <t>Barrels of oil equivalent</t>
  </si>
  <si>
    <t>BOE</t>
  </si>
  <si>
    <t>Millions of barrels of oil equivalent</t>
  </si>
  <si>
    <t>Technical limit production test</t>
  </si>
  <si>
    <t>ELT</t>
  </si>
  <si>
    <t>London Intrabank Offered Rate</t>
  </si>
  <si>
    <t>LIBOR</t>
  </si>
  <si>
    <t>Internal Rate of Return</t>
  </si>
  <si>
    <t>ae</t>
  </si>
  <si>
    <t>ao</t>
  </si>
  <si>
    <t>ar</t>
  </si>
  <si>
    <t>au</t>
  </si>
  <si>
    <t>az</t>
  </si>
  <si>
    <t>bn</t>
  </si>
  <si>
    <t>br</t>
  </si>
  <si>
    <t>ca</t>
  </si>
  <si>
    <t>cg</t>
  </si>
  <si>
    <t>cn</t>
  </si>
  <si>
    <t>co</t>
  </si>
  <si>
    <t>dk</t>
  </si>
  <si>
    <t>dz</t>
  </si>
  <si>
    <t>ec</t>
  </si>
  <si>
    <t>eg</t>
  </si>
  <si>
    <t>ga</t>
  </si>
  <si>
    <t>gb</t>
  </si>
  <si>
    <t>gq</t>
  </si>
  <si>
    <t>id</t>
  </si>
  <si>
    <t>in</t>
  </si>
  <si>
    <t>iq</t>
  </si>
  <si>
    <t>ir</t>
  </si>
  <si>
    <t>it</t>
  </si>
  <si>
    <t>kw</t>
  </si>
  <si>
    <t>kz</t>
  </si>
  <si>
    <t>ly</t>
  </si>
  <si>
    <t>mx</t>
  </si>
  <si>
    <t>my</t>
  </si>
  <si>
    <t>ng</t>
  </si>
  <si>
    <t>om</t>
  </si>
  <si>
    <t>pe</t>
  </si>
  <si>
    <t>qa</t>
  </si>
  <si>
    <t>ro</t>
  </si>
  <si>
    <t>ru</t>
  </si>
  <si>
    <t>sa</t>
  </si>
  <si>
    <t>sd</t>
  </si>
  <si>
    <t>ss</t>
  </si>
  <si>
    <t>sy</t>
  </si>
  <si>
    <t>td</t>
  </si>
  <si>
    <t>th</t>
  </si>
  <si>
    <t>tm</t>
  </si>
  <si>
    <t>tn</t>
  </si>
  <si>
    <t>to</t>
  </si>
  <si>
    <t>us</t>
  </si>
  <si>
    <t>uz</t>
  </si>
  <si>
    <t>ve</t>
  </si>
  <si>
    <t>vn</t>
  </si>
  <si>
    <t>ye</t>
  </si>
  <si>
    <t>e3bblsday</t>
  </si>
  <si>
    <t>Afghanistan</t>
  </si>
  <si>
    <t>Ã…land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</si>
  <si>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</si>
  <si>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</si>
  <si>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</si>
  <si>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</si>
  <si>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</si>
  <si>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</si>
  <si>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</si>
  <si>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</si>
  <si>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</si>
  <si>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</si>
  <si>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</si>
  <si>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</si>
  <si>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</si>
  <si>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</si>
  <si>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</si>
  <si>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</si>
  <si>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</si>
  <si>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</si>
  <si>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</si>
  <si>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</si>
  <si>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</si>
  <si>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</si>
  <si>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</si>
  <si>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</si>
  <si>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Bonaire, Sint Eustatius and Saba</t>
  </si>
  <si>
    <t>Bosnia and Herzegovina</t>
  </si>
  <si>
    <t>Botswana</t>
  </si>
  <si>
    <t>Bouvet Island</t>
  </si>
  <si>
    <t>Brazil</t>
  </si>
  <si>
    <t>British Indian Ocean Territory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</si>
  <si>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</si>
  <si>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</si>
  <si>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</si>
  <si>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</si>
  <si>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</si>
  <si>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</si>
  <si>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</si>
  <si>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</si>
  <si>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</si>
  <si>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</si>
  <si>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</si>
  <si>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</si>
  <si>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</si>
  <si>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</si>
  <si>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</si>
  <si>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</si>
  <si>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Cook Islands</t>
  </si>
  <si>
    <t>Costa Rica</t>
  </si>
  <si>
    <t>Croatia</t>
  </si>
  <si>
    <t>Cuba</t>
  </si>
  <si>
    <t>CuraÃ§ao</t>
  </si>
  <si>
    <t>Cyprus</t>
  </si>
  <si>
    <t>Czechia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</si>
  <si>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</si>
  <si>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</si>
  <si>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</si>
  <si>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</si>
  <si>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</si>
  <si>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</si>
  <si>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</si>
  <si>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</si>
  <si>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</si>
  <si>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</si>
  <si>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</si>
  <si>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</si>
  <si>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</si>
  <si>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</si>
  <si>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</si>
  <si>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</si>
  <si>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</si>
  <si>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</si>
  <si>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</si>
  <si>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</si>
  <si>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</si>
  <si>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</si>
  <si>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</si>
  <si>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</si>
  <si>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</si>
  <si>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</si>
  <si>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</si>
  <si>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</si>
  <si>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</si>
  <si>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</si>
  <si>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</si>
  <si>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</si>
  <si>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</si>
  <si>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</si>
  <si>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</si>
  <si>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</si>
  <si>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</si>
  <si>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</si>
  <si>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</t>
  </si>
  <si>
    <t>Honduras</t>
  </si>
  <si>
    <t>Hong Kong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</si>
  <si>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</si>
  <si>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</si>
  <si>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</si>
  <si>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</si>
  <si>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</si>
  <si>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</si>
  <si>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</si>
  <si>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</si>
  <si>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</si>
  <si>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</si>
  <si>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</si>
  <si>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</si>
  <si>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</si>
  <si>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</si>
  <si>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</si>
  <si>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</si>
  <si>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</si>
  <si>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 (Democratic People's Republic of)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</si>
  <si>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</si>
  <si>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</si>
  <si>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</si>
  <si>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</si>
  <si>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</si>
  <si>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</si>
  <si>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</si>
  <si>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</si>
  <si>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</si>
  <si>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</si>
  <si>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</si>
  <si>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</si>
  <si>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</si>
  <si>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</si>
  <si>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</si>
  <si>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</si>
  <si>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</si>
  <si>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</si>
  <si>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</si>
  <si>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</si>
  <si>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</si>
  <si>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</si>
  <si>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</si>
  <si>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</si>
  <si>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</si>
  <si>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 (Federated States of)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</si>
  <si>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</si>
  <si>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</si>
  <si>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</si>
  <si>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</si>
  <si>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</si>
  <si>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</si>
  <si>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</si>
  <si>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</si>
  <si>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</si>
  <si>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</si>
  <si>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</si>
  <si>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</si>
  <si>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</si>
  <si>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</si>
  <si>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</si>
  <si>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</si>
  <si>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</si>
  <si>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</si>
  <si>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</si>
  <si>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Macedonia</t>
  </si>
  <si>
    <t>Northern Mariana Islands</t>
  </si>
  <si>
    <t>Norway</t>
  </si>
  <si>
    <t>Oman</t>
  </si>
  <si>
    <t>Pakistan</t>
  </si>
  <si>
    <t>Palau</t>
  </si>
  <si>
    <t>Palestine, State of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</si>
  <si>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</si>
  <si>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</si>
  <si>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</si>
  <si>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</si>
  <si>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</si>
  <si>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</si>
  <si>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</si>
  <si>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</si>
  <si>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</si>
  <si>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</si>
  <si>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RÃ©union</t>
  </si>
  <si>
    <t>Romania</t>
  </si>
  <si>
    <t>Russian Federation</t>
  </si>
  <si>
    <t>Rwanda</t>
  </si>
  <si>
    <t>Saint BarthÃ©lemy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</si>
  <si>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</si>
  <si>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</si>
  <si>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</si>
  <si>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</si>
  <si>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</si>
  <si>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</si>
  <si>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</si>
  <si>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</si>
  <si>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</si>
  <si>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</si>
  <si>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</si>
  <si>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</si>
  <si>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</si>
  <si>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</si>
  <si>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</si>
  <si>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</si>
  <si>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</si>
  <si>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</si>
  <si>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</si>
  <si>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South Africa</t>
  </si>
  <si>
    <t>South Georgia and the South Sandwich Islands</t>
  </si>
  <si>
    <t>South Sudan</t>
  </si>
  <si>
    <t>Spain</t>
  </si>
  <si>
    <t>Sri Lanka</t>
  </si>
  <si>
    <t>Sudan</t>
  </si>
  <si>
    <t>Suriname</t>
  </si>
  <si>
    <t>Svalbard and Jan Mayen</t>
  </si>
  <si>
    <t>Sweden</t>
  </si>
  <si>
    <t>Switzerland</t>
  </si>
  <si>
    <t>Taiwan, Province of China</t>
  </si>
  <si>
    <t>Tajikistan</t>
  </si>
  <si>
    <t>TJ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</si>
  <si>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</si>
  <si>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</si>
  <si>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</si>
  <si>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</si>
  <si>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</si>
  <si>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</si>
  <si>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</si>
  <si>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</si>
  <si>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</si>
  <si>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</si>
  <si>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</si>
  <si>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</si>
  <si>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</si>
  <si>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</si>
  <si>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</si>
  <si>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 of Great Britain and Northern Ireland</t>
  </si>
  <si>
    <t>United States of America</t>
  </si>
  <si>
    <t>United States Minor Outlying Islands</t>
  </si>
  <si>
    <t>Uruguay</t>
  </si>
  <si>
    <t>Uzbekistan</t>
  </si>
  <si>
    <t>Vanuatu</t>
  </si>
  <si>
    <t>Venezuela (Bolivarian Republic of)</t>
  </si>
  <si>
    <t>Viet Nam</t>
  </si>
  <si>
    <t>Virgin Islands (British)</t>
  </si>
  <si>
    <t>Virgin Islands (U.S.)</t>
  </si>
  <si>
    <t>Wallis and Futuna</t>
  </si>
  <si>
    <t>Western Sahara</t>
  </si>
  <si>
    <t>Yemen</t>
  </si>
  <si>
    <t>Zambia</t>
  </si>
  <si>
    <t>Zimbabwe</t>
  </si>
  <si>
    <t>af</t>
  </si>
  <si>
    <t>ax</t>
  </si>
  <si>
    <t>al</t>
  </si>
  <si>
    <t>as</t>
  </si>
  <si>
    <t>ad</t>
  </si>
  <si>
    <t>ai</t>
  </si>
  <si>
    <t>aq</t>
  </si>
  <si>
    <t>ag</t>
  </si>
  <si>
    <t>am</t>
  </si>
  <si>
    <t>aw</t>
  </si>
  <si>
    <t>at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</si>
  <si>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</si>
  <si>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</si>
  <si>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</si>
  <si>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</si>
  <si>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</si>
  <si>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</si>
  <si>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</si>
  <si>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</si>
  <si>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</si>
  <si>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</si>
  <si>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</si>
  <si>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bq</t>
  </si>
  <si>
    <t>ba</t>
  </si>
  <si>
    <t>bw</t>
  </si>
  <si>
    <t>bv</t>
  </si>
  <si>
    <t>io</t>
  </si>
  <si>
    <t>bg</t>
  </si>
  <si>
    <t>bf</t>
  </si>
  <si>
    <t>bi</t>
  </si>
  <si>
    <t>cv</t>
  </si>
  <si>
    <t>kh</t>
  </si>
  <si>
    <t>cm</t>
  </si>
  <si>
    <t>ky</t>
  </si>
  <si>
    <t>cf</t>
  </si>
  <si>
    <t>cl</t>
  </si>
  <si>
    <t>cx</t>
  </si>
  <si>
    <t>cc</t>
  </si>
  <si>
    <t>km</t>
  </si>
  <si>
    <t>cd</t>
  </si>
  <si>
    <t>ck</t>
  </si>
  <si>
    <t>cr</t>
  </si>
  <si>
    <t>ci</t>
  </si>
  <si>
    <t>hr</t>
  </si>
  <si>
    <t>cu</t>
  </si>
  <si>
    <t>cw</t>
  </si>
  <si>
    <t>cy</t>
  </si>
  <si>
    <t>cz</t>
  </si>
  <si>
    <t>dj</t>
  </si>
  <si>
    <t>dm</t>
  </si>
  <si>
    <t>do</t>
  </si>
  <si>
    <t>sv</t>
  </si>
  <si>
    <t>er</t>
  </si>
  <si>
    <t>ee</t>
  </si>
  <si>
    <t>sz</t>
  </si>
  <si>
    <t>et</t>
  </si>
  <si>
    <t>fk</t>
  </si>
  <si>
    <t>fo</t>
  </si>
  <si>
    <t>fj</t>
  </si>
  <si>
    <t>fi</t>
  </si>
  <si>
    <t>fr</t>
  </si>
  <si>
    <t>gf</t>
  </si>
  <si>
    <t>pf</t>
  </si>
  <si>
    <t>tf</t>
  </si>
  <si>
    <t>gm</t>
  </si>
  <si>
    <t>ge</t>
  </si>
  <si>
    <t>de</t>
  </si>
  <si>
    <t>gh</t>
  </si>
  <si>
    <t>gi</t>
  </si>
  <si>
    <t>gr</t>
  </si>
  <si>
    <t>gl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</si>
  <si>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</si>
  <si>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</si>
  <si>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</si>
  <si>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</si>
  <si>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</si>
  <si>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</si>
  <si>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</si>
  <si>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</si>
  <si>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</si>
  <si>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hm</t>
  </si>
  <si>
    <t>va</t>
  </si>
  <si>
    <t>hn</t>
  </si>
  <si>
    <t>hk</t>
  </si>
  <si>
    <t>hu</t>
  </si>
  <si>
    <t>is</t>
  </si>
  <si>
    <t>ie</t>
  </si>
  <si>
    <t>im</t>
  </si>
  <si>
    <t>il</t>
  </si>
  <si>
    <t>jm</t>
  </si>
  <si>
    <t>jp</t>
  </si>
  <si>
    <t>je</t>
  </si>
  <si>
    <t>jo</t>
  </si>
  <si>
    <t>ke</t>
  </si>
  <si>
    <t>ki</t>
  </si>
  <si>
    <t>kp</t>
  </si>
  <si>
    <t>kr</t>
  </si>
  <si>
    <t>kg</t>
  </si>
  <si>
    <t>la</t>
  </si>
  <si>
    <t>lv</t>
  </si>
  <si>
    <t>lb</t>
  </si>
  <si>
    <t>ls</t>
  </si>
  <si>
    <t>lr</t>
  </si>
  <si>
    <t>li</t>
  </si>
  <si>
    <t>lt</t>
  </si>
  <si>
    <t>lu</t>
  </si>
  <si>
    <t>mo</t>
  </si>
  <si>
    <t>mg</t>
  </si>
  <si>
    <t>mw</t>
  </si>
  <si>
    <t>mv</t>
  </si>
  <si>
    <t>ml</t>
  </si>
  <si>
    <t>mt</t>
  </si>
  <si>
    <t>mh</t>
  </si>
  <si>
    <t>mq</t>
  </si>
  <si>
    <t>mr</t>
  </si>
  <si>
    <t>mu</t>
  </si>
  <si>
    <t>yt</t>
  </si>
  <si>
    <t>fm</t>
  </si>
  <si>
    <t>md</t>
  </si>
  <si>
    <t>mc</t>
  </si>
  <si>
    <t>me</t>
  </si>
  <si>
    <t>ms</t>
  </si>
  <si>
    <t>ma</t>
  </si>
  <si>
    <t>mz</t>
  </si>
  <si>
    <t>mm</t>
  </si>
  <si>
    <t>na</t>
  </si>
  <si>
    <t>nr</t>
  </si>
  <si>
    <t>np</t>
  </si>
  <si>
    <t>nl</t>
  </si>
  <si>
    <t>nc</t>
  </si>
  <si>
    <t>nz</t>
  </si>
  <si>
    <t>ni</t>
  </si>
  <si>
    <t>ne</t>
  </si>
  <si>
    <t>nu</t>
  </si>
  <si>
    <t>nf</t>
  </si>
  <si>
    <t>mk</t>
  </si>
  <si>
    <t>mp</t>
  </si>
  <si>
    <t>pk</t>
  </si>
  <si>
    <t>pw</t>
  </si>
  <si>
    <t>ps</t>
  </si>
  <si>
    <t>pa</t>
  </si>
  <si>
    <t>pg</t>
  </si>
  <si>
    <t>py</t>
  </si>
  <si>
    <t>ph</t>
  </si>
  <si>
    <t>pn</t>
  </si>
  <si>
    <t>pl</t>
  </si>
  <si>
    <t>pt</t>
  </si>
  <si>
    <t>pr</t>
  </si>
  <si>
    <t>re</t>
  </si>
  <si>
    <t>rw</t>
  </si>
  <si>
    <t>bl</t>
  </si>
  <si>
    <t>sh</t>
  </si>
  <si>
    <t>kn</t>
  </si>
  <si>
    <t>lc</t>
  </si>
  <si>
    <t>mf</t>
  </si>
  <si>
    <t>pm</t>
  </si>
  <si>
    <t>vc</t>
  </si>
  <si>
    <t>ws</t>
  </si>
  <si>
    <t>sm</t>
  </si>
  <si>
    <t>st</t>
  </si>
  <si>
    <t>sn</t>
  </si>
  <si>
    <t>rs</t>
  </si>
  <si>
    <t>sc</t>
  </si>
  <si>
    <t>sl</t>
  </si>
  <si>
    <t>sg</t>
  </si>
  <si>
    <t>sx</t>
  </si>
  <si>
    <t>sk</t>
  </si>
  <si>
    <t>si</t>
  </si>
  <si>
    <t>sb</t>
  </si>
  <si>
    <t>so</t>
  </si>
  <si>
    <t>za</t>
  </si>
  <si>
    <t>gs</t>
  </si>
  <si>
    <t>es</t>
  </si>
  <si>
    <t>lk</t>
  </si>
  <si>
    <t>sr</t>
  </si>
  <si>
    <t>sj</t>
  </si>
  <si>
    <t>se</t>
  </si>
  <si>
    <t>ch</t>
  </si>
  <si>
    <t>tw</t>
  </si>
  <si>
    <t>tj</t>
  </si>
  <si>
    <t>tz</t>
  </si>
  <si>
    <t>tl</t>
  </si>
  <si>
    <t>tg</t>
  </si>
  <si>
    <t>tk</t>
  </si>
  <si>
    <t>tt</t>
  </si>
  <si>
    <t>tr</t>
  </si>
  <si>
    <t>tc</t>
  </si>
  <si>
    <t>tv</t>
  </si>
  <si>
    <t>ug</t>
  </si>
  <si>
    <t>ua</t>
  </si>
  <si>
    <t>um</t>
  </si>
  <si>
    <t>uy</t>
  </si>
  <si>
    <t>vu</t>
  </si>
  <si>
    <t>vg</t>
  </si>
  <si>
    <t>vi</t>
  </si>
  <si>
    <t>wf</t>
  </si>
  <si>
    <t>eh</t>
  </si>
  <si>
    <t>zm</t>
  </si>
  <si>
    <t>zw</t>
  </si>
  <si>
    <t>Country Name</t>
  </si>
  <si>
    <t xml:space="preserve">ISO3166 </t>
  </si>
  <si>
    <t>e3bblsday -&gt; e6bbls</t>
  </si>
  <si>
    <t>e6bbls</t>
  </si>
  <si>
    <t>e9m3</t>
  </si>
  <si>
    <t>e6m3</t>
  </si>
  <si>
    <t>e9feet3</t>
  </si>
  <si>
    <t>Cubic feet to cubic metres (gas)</t>
  </si>
  <si>
    <t>foot3 / m3</t>
  </si>
  <si>
    <t>ton -&gt; short ton</t>
  </si>
  <si>
    <t>Current Production</t>
  </si>
  <si>
    <t>OIL</t>
  </si>
  <si>
    <t>High</t>
  </si>
  <si>
    <t>Current oil production</t>
  </si>
  <si>
    <t>GAS</t>
  </si>
  <si>
    <t>GWP100</t>
  </si>
  <si>
    <t>Barrels per tonne</t>
  </si>
  <si>
    <t>bbls / tonne</t>
  </si>
  <si>
    <t>e3bbls</t>
  </si>
  <si>
    <t>GWP20</t>
  </si>
  <si>
    <t>Bolivia</t>
  </si>
  <si>
    <t>Brunei</t>
  </si>
  <si>
    <t>Cote d'Ivoire</t>
  </si>
  <si>
    <t>Iran</t>
  </si>
  <si>
    <t>Syria</t>
  </si>
  <si>
    <t>United Kingdom</t>
  </si>
  <si>
    <t>United States</t>
  </si>
  <si>
    <t>Venezuela</t>
  </si>
  <si>
    <t>Vietnam</t>
  </si>
  <si>
    <t>Low</t>
  </si>
  <si>
    <t>Mid</t>
  </si>
  <si>
    <t>1. Volume -&gt; Energy</t>
  </si>
  <si>
    <t>PJ</t>
  </si>
  <si>
    <t>Petajoules</t>
  </si>
  <si>
    <t>2. Energy -&gt; Emissions</t>
  </si>
  <si>
    <t>Volume</t>
  </si>
  <si>
    <t>Combustion Emissions</t>
  </si>
  <si>
    <t>BP</t>
  </si>
  <si>
    <t>list</t>
  </si>
  <si>
    <t>Production Emissions</t>
  </si>
  <si>
    <t>Petajoules per million cubic metres gas</t>
  </si>
  <si>
    <t>PJ / e9m3</t>
  </si>
  <si>
    <t>Gas energy</t>
  </si>
  <si>
    <t>e6boe / e9m3</t>
  </si>
  <si>
    <t>Thousands in a million</t>
  </si>
  <si>
    <t>Boe per e6m3</t>
  </si>
  <si>
    <t>boe</t>
  </si>
  <si>
    <t>Russia</t>
  </si>
  <si>
    <t>country</t>
  </si>
  <si>
    <t>GWP100 methane factor</t>
  </si>
  <si>
    <t>GWP20 methane factor</t>
  </si>
  <si>
    <t>Coal</t>
  </si>
  <si>
    <t>COUNTRY SPECIFIC CONSTANTS</t>
  </si>
  <si>
    <t>Complete ISO3166 country list</t>
  </si>
  <si>
    <t>Carbon to CO2E</t>
  </si>
  <si>
    <t>carbon ton / co2e ton</t>
  </si>
  <si>
    <t>GRFF</t>
  </si>
  <si>
    <t>Johnny West</t>
  </si>
  <si>
    <t>johnny.west@openoil.net</t>
  </si>
  <si>
    <t>IPCC_mc Coal Emissions Ranges based on GEM mine level reporting (co2etons / ton)</t>
  </si>
  <si>
    <t>Kholod Methane Emissions from coalines based on GEM mine level reporting (ch4kg / ton)</t>
  </si>
  <si>
    <t>authority</t>
  </si>
  <si>
    <t>from_unit</t>
  </si>
  <si>
    <t>to_unit</t>
  </si>
  <si>
    <t>fossil_fuel_type</t>
  </si>
  <si>
    <t>description</t>
  </si>
  <si>
    <t>reference</t>
  </si>
  <si>
    <t>low</t>
  </si>
  <si>
    <t>high</t>
  </si>
  <si>
    <t>modifier</t>
  </si>
  <si>
    <t>subtype</t>
  </si>
  <si>
    <t>General</t>
  </si>
  <si>
    <t>e3m3</t>
  </si>
  <si>
    <t>e12m3</t>
  </si>
  <si>
    <t>e3bbl</t>
  </si>
  <si>
    <t>e6bbl</t>
  </si>
  <si>
    <t>e9bbl</t>
  </si>
  <si>
    <t>m3</t>
  </si>
  <si>
    <t>e6tonnes</t>
  </si>
  <si>
    <t>e6ton</t>
  </si>
  <si>
    <t>Gg</t>
  </si>
  <si>
    <t>tonne</t>
  </si>
  <si>
    <t>gas</t>
  </si>
  <si>
    <t>e12feet3</t>
  </si>
  <si>
    <t>Holding</t>
  </si>
  <si>
    <t>kgco2e</t>
  </si>
  <si>
    <t>oil</t>
  </si>
  <si>
    <t>ton</t>
  </si>
  <si>
    <t>e9ton</t>
  </si>
  <si>
    <t>GJ</t>
  </si>
  <si>
    <t>e6boe</t>
  </si>
  <si>
    <t>IPCC</t>
  </si>
  <si>
    <t>coal</t>
  </si>
  <si>
    <t>https://www.ipcc-nggip.iges.or.jp/public/2006gl/pdf/2_Volume2/V2_1_Ch1_Introduction.pdf</t>
  </si>
  <si>
    <t>anthracite</t>
  </si>
  <si>
    <t>bituminous</t>
  </si>
  <si>
    <t>subbituminous</t>
  </si>
  <si>
    <t>lignite</t>
  </si>
  <si>
    <t>IPCC_mc</t>
  </si>
  <si>
    <t>IEA</t>
  </si>
  <si>
    <t>Tg</t>
  </si>
  <si>
    <t>Blended</t>
  </si>
  <si>
    <t>e6feet3</t>
  </si>
  <si>
    <t>e3ton</t>
  </si>
  <si>
    <t>EPA</t>
  </si>
  <si>
    <t>https://www.epa.gov/cmop/units-converter</t>
  </si>
  <si>
    <t>sparse-scope1</t>
  </si>
  <si>
    <t>tonnes</t>
  </si>
  <si>
    <t>ch4kg</t>
  </si>
  <si>
    <t>e3shorttons</t>
  </si>
  <si>
    <t>Not used</t>
  </si>
  <si>
    <t>Obsolete</t>
  </si>
  <si>
    <t>GRFF Database Conversions Table</t>
  </si>
  <si>
    <t>Embedded in coal model</t>
  </si>
  <si>
    <t>Covered by I</t>
  </si>
  <si>
    <t>As single mid-point range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</si>
  <si>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</si>
  <si>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</si>
  <si>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</si>
  <si>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</si>
  <si>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</si>
  <si>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</si>
  <si>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</si>
  <si>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</si>
  <si>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</si>
  <si>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</si>
  <si>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</si>
  <si>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</si>
  <si>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</si>
  <si>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</si>
  <si>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</si>
  <si>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Status</t>
  </si>
  <si>
    <t>Note</t>
  </si>
  <si>
    <t xml:space="preserve">GRFF DRAFT ADDITIONS </t>
  </si>
  <si>
    <t>ID</t>
  </si>
  <si>
    <t>barrel</t>
  </si>
  <si>
    <t>Opgee</t>
  </si>
  <si>
    <t>FAST STRUCTURED CONSTANTS</t>
  </si>
  <si>
    <t>NOTE: VALUES HAVE BEEN UPDATED FROM FILE BELOW</t>
  </si>
  <si>
    <t>Inversion of IV</t>
  </si>
  <si>
    <t>Kbbls</t>
  </si>
  <si>
    <t>Oil Production</t>
  </si>
  <si>
    <t>Days in a Year</t>
  </si>
  <si>
    <t>days</t>
  </si>
  <si>
    <t>TJ / Gg</t>
  </si>
  <si>
    <t>Bituminous EIA Carbon Intensity</t>
  </si>
  <si>
    <t>Subbituminous EIA Carbon Intensity</t>
  </si>
  <si>
    <t>Lignite EIA Carbon Intensity</t>
  </si>
  <si>
    <t>Coke EIA Carbon Intensity</t>
  </si>
  <si>
    <t>Anthracite EIA Carbon Intensity</t>
  </si>
  <si>
    <t>Congo Brazzaville</t>
  </si>
  <si>
    <t>DR Congo</t>
  </si>
  <si>
    <t>P5</t>
  </si>
  <si>
    <t>P95</t>
  </si>
  <si>
    <t xml:space="preserve"> </t>
  </si>
  <si>
    <t>Coal Gross to Net Calorific Value conversion</t>
  </si>
  <si>
    <t>Source</t>
  </si>
  <si>
    <t>Gas Production</t>
  </si>
  <si>
    <t>bln m3</t>
  </si>
  <si>
    <t>Non Fuel Use (oil)</t>
  </si>
  <si>
    <t>Non Fuel Use (gas)</t>
  </si>
  <si>
    <t xml:space="preserve">Methane factorisation </t>
  </si>
  <si>
    <t>switch</t>
  </si>
  <si>
    <t>USER PARAMETERS</t>
  </si>
  <si>
    <t>Combustion</t>
  </si>
  <si>
    <t>Operations</t>
  </si>
  <si>
    <t>WA</t>
  </si>
  <si>
    <t>Oil CO2E Combustion emissions (P5)</t>
  </si>
  <si>
    <t>Oil CO2E Production emissions (P5)</t>
  </si>
  <si>
    <t>Gas CO2E Production emissions (P5)</t>
  </si>
  <si>
    <t>Oil CO2E Combustion emissions (WA)</t>
  </si>
  <si>
    <t>Oil CO2E Production emissions (WA)</t>
  </si>
  <si>
    <t>Gas CO2E Production emissions (WA)</t>
  </si>
  <si>
    <t>Oil CO2E Combustion emissions (P95)</t>
  </si>
  <si>
    <t>Oil CO2E Production emissions (P95)</t>
  </si>
  <si>
    <t>Gas CO2E Production emissions (P95)</t>
  </si>
  <si>
    <t>KT</t>
  </si>
  <si>
    <t>Oil: IPCC mass -&gt; energy, low</t>
  </si>
  <si>
    <t>Oil: IPCC mass -&gt; energy, mid</t>
  </si>
  <si>
    <t>Oil: IPCC mass -&gt; energy, high</t>
  </si>
  <si>
    <t>Oil: IPCC energy -&gt; emissions, low</t>
  </si>
  <si>
    <t>Oil: IPCC energy -&gt; emissions, mid</t>
  </si>
  <si>
    <t>Oil: IPCC energy -&gt; emissions, high</t>
  </si>
  <si>
    <t>TJ / KT</t>
  </si>
  <si>
    <t>Energy from oil (P5)</t>
  </si>
  <si>
    <t>Energy from oil (WA)</t>
  </si>
  <si>
    <t>Energy from oil (P95)</t>
  </si>
  <si>
    <t>tons (CO2E) / TJ</t>
  </si>
  <si>
    <t>tons (CO2E) / shortton</t>
  </si>
  <si>
    <t>tons (CO2E)</t>
  </si>
  <si>
    <t>kg (CO2E) / boe</t>
  </si>
  <si>
    <t>MATCH TO SQL TABLE GRFF.conversion_constant RECONCILIATION 9.9.21</t>
  </si>
  <si>
    <t>IPCC Constants</t>
  </si>
  <si>
    <t>Comment / URL</t>
  </si>
  <si>
    <t>For entire IPCC constants</t>
  </si>
  <si>
    <t>Gas: IPCC energy -&gt; emissions, low</t>
  </si>
  <si>
    <t>Gas: IPCC energy -&gt; emissions, mid</t>
  </si>
  <si>
    <t>Gas: IPCC energy -&gt; emissions, high</t>
  </si>
  <si>
    <t xml:space="preserve"> Coal (Anthracite): IPCC mass -&gt; energy, mid</t>
  </si>
  <si>
    <t>Coal (Coking): IPCC mass -&gt; energy, mid</t>
  </si>
  <si>
    <t>Coal (Other Bituminous): IPCC mass -&gt; energy, mid</t>
  </si>
  <si>
    <t>Coal (Subbitumunous): IPCC mass -&gt; energy, mid</t>
  </si>
  <si>
    <t>Coal (Lignite): IPCC mass -&gt; energy, mid</t>
  </si>
  <si>
    <t>Coal (Anthracite): IPCC energy -&gt; emissions, mid</t>
  </si>
  <si>
    <t>Coal (Coking): IPCC energy -&gt; emissions, mid</t>
  </si>
  <si>
    <t>Coal (Other bituminous): IPCC energy -&gt; emissions, mid</t>
  </si>
  <si>
    <t>Coal (Subbituminous): IPCC energy -&gt; emissions, mid</t>
  </si>
  <si>
    <t>Coal (Lignite): IPCC energy -&gt; emissions, mid</t>
  </si>
  <si>
    <t>Methane CO2E Factorisation</t>
  </si>
  <si>
    <t xml:space="preserve">https://www.ipcc.ch/report/sixth-assessment-report-working-group-i/ </t>
  </si>
  <si>
    <t>Coal Gross Calorific Value -&gt; Net Calorific Value conversion</t>
  </si>
  <si>
    <t>IEA Dataset Upstream Constants</t>
  </si>
  <si>
    <t>IEA (Gas)  P5 GWP100</t>
  </si>
  <si>
    <t>Appendix model compiled by GRFF</t>
  </si>
  <si>
    <t>IEA (Gas)  WA GWP100</t>
  </si>
  <si>
    <t xml:space="preserve">https://www.iea.org/reports/methane-tracker-2021 </t>
  </si>
  <si>
    <t>IEA (Gas)  P95 GWP100</t>
  </si>
  <si>
    <t>IEA (Gas)  P5 GWP20</t>
  </si>
  <si>
    <t>IEA (Gas)  WA GWP20</t>
  </si>
  <si>
    <t>IEA (Gas)  P95 GWP20</t>
  </si>
  <si>
    <t xml:space="preserve">Oil </t>
  </si>
  <si>
    <t>IEA (Oil)  P5 GWP100</t>
  </si>
  <si>
    <t>IEA (Oil)  WA GWP100</t>
  </si>
  <si>
    <t>IEA (Oil)  P95 GWP100</t>
  </si>
  <si>
    <t>IEA (Oil)  P5 GWP20</t>
  </si>
  <si>
    <t>IEA (Oil)  WA GWP20</t>
  </si>
  <si>
    <t>IEA (Oil)  P95 GWP20</t>
  </si>
  <si>
    <t>EIA Factors</t>
  </si>
  <si>
    <t>Coal Emission Intensities</t>
  </si>
  <si>
    <t>Carbon emission intensities</t>
  </si>
  <si>
    <t xml:space="preserve">https://www.eia.gov/environment/emissions/co2_vol_mass.php </t>
  </si>
  <si>
    <t>Non Fuel Use (NFU) ratios (U.S.)</t>
  </si>
  <si>
    <t>EIA Oil NFU ratio (U.S.-based)</t>
  </si>
  <si>
    <t xml:space="preserve">https://www.eia.gov/totalenergy/data/monthly/pdf/flow/fossil_fuel_spaghetti_2020.pdf </t>
  </si>
  <si>
    <t>EIA Gas NFU ratio globally  (U.S.-based)</t>
  </si>
  <si>
    <t xml:space="preserve">Volume and Arithmetic Conversions </t>
  </si>
  <si>
    <t>Arithmetic</t>
  </si>
  <si>
    <t>EIA coal production measured in short tons</t>
  </si>
  <si>
    <t>BP Statistical Analysis 2020</t>
  </si>
  <si>
    <t>Atomic mass of CO2 (44) compared to C (12)</t>
  </si>
  <si>
    <t>Gas CO2E Combustion emissions (P5)</t>
  </si>
  <si>
    <t>Gas CO2E Combustion emissions (WA)</t>
  </si>
  <si>
    <t>Gas CO2E Combustion emissions (P95)</t>
  </si>
  <si>
    <t>kg (CO2E) / bbl</t>
  </si>
  <si>
    <t>Opgee Crude Oil Emissions Ranges (GWP100)</t>
  </si>
  <si>
    <t>Opgee Crude Oil Emissions Ranges (GWP20)</t>
  </si>
  <si>
    <t>GWP20 factorisation relative to GWP100</t>
  </si>
  <si>
    <t>kg (CO2E)/ bbl</t>
  </si>
  <si>
    <t>https://drive.google.com/drive/folders/15Hh1Ek84W2wm1UolzxCGhb5dgZ0mgtvA?usp=sharing</t>
  </si>
  <si>
    <t>GAS SPECIFIC CONSTANTS</t>
  </si>
  <si>
    <t>Congo</t>
  </si>
  <si>
    <t>Ivory Coast</t>
  </si>
  <si>
    <t>Trinidad</t>
  </si>
  <si>
    <t>IPCC Methane Abatement and Carbon Intensity Ratios (GWP100)</t>
  </si>
  <si>
    <t>IPCC Methane Abatement and Carbon Intensity Ratios (GWP20)</t>
  </si>
  <si>
    <t>COAL SPECIFIC CONSTANTS</t>
  </si>
  <si>
    <t>bln feet3</t>
  </si>
  <si>
    <t>Days in a year</t>
  </si>
  <si>
    <t xml:space="preserve">Mexico </t>
  </si>
  <si>
    <t>Congo-Brazzaville</t>
  </si>
  <si>
    <t>EMISSIONS (CO2E tons)</t>
  </si>
  <si>
    <t>TOTAL</t>
  </si>
  <si>
    <t>$ / CO2E ton</t>
  </si>
  <si>
    <t>Kbd</t>
  </si>
  <si>
    <t>bln feet</t>
  </si>
  <si>
    <t>bln m</t>
  </si>
  <si>
    <t>Gas Total</t>
  </si>
  <si>
    <t>Oil Total</t>
  </si>
  <si>
    <t>Public Revenues</t>
  </si>
  <si>
    <t>RESULTS PUBLIC REVENUES PER TON OF CARBON DIOXIDE EQUIVALENT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</si>
</sst>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* #,##0_);_(* \(#,##0\);_(* &quot;-&quot;_);_(@_)"/>
    <numFmt numFmtId="165" formatCode="_(&quot;£&quot;* #,##0_);_(&quot;£&quot;* \(#,##0\);_(&quot;£&quot;* &quot;-&quot;_);_(@_)"/>
    <numFmt numFmtId="166" formatCode="###0_);\(###0\);&quot;-  &quot;;&quot; &quot;@&quot; &quot;"/>
    <numFmt numFmtId="167" formatCode="#,##0_);\(#,##0\);&quot;-  &quot;;&quot; &quot;@&quot; &quot;"/>
    <numFmt numFmtId="168" formatCode="dd\ mmm\ yy_);\(###0\);&quot;-  &quot;;&quot; &quot;@&quot; &quot;"/>
    <numFmt numFmtId="169" formatCode="#,##0_);\(#,##0\);&quot;-  &quot;;&quot; &quot;@"/>
    <numFmt numFmtId="170" formatCode="0.00%_);\-0.00%_);&quot;-  &quot;;&quot; &quot;@&quot; &quot;"/>
    <numFmt numFmtId="171" formatCode="#,##0.0000_);\(#,##0.0000\);&quot;-  &quot;;&quot; &quot;@&quot; &quot;"/>
    <numFmt numFmtId="172" formatCode="#,##0.0;[Red]\(#,##0.0\);\-"/>
    <numFmt numFmtId="173" formatCode="dd\ mmm\ yyyy_);\(###0\);&quot;-  &quot;;&quot; &quot;@&quot; &quot;"/>
    <numFmt numFmtId="174" formatCode="#,##0.0_);\(#,##0.0\);&quot;-  &quot;;&quot; &quot;@&quot; &quot;"/>
    <numFmt numFmtId="175" formatCode="#,##0.00_);\(#,##0.00\);&quot;-  &quot;;&quot; &quot;@&quot; &quot;"/>
    <numFmt numFmtId="176" formatCode="0.0000"/>
    <numFmt numFmtId="177" formatCode="#,##0.0000000_);\(#,##0.0000000\);&quot;-  &quot;;&quot; &quot;@&quot; &quot;"/>
    <numFmt numFmtId="178" formatCode="#,##0.000_);\(#,##0.000\);&quot;-  &quot;;&quot; &quot;@"/>
    <numFmt numFmtId="179" formatCode="#,##0.0000_);\(#,##0.0000\);&quot;-  &quot;;&quot; &quot;@"/>
    <numFmt numFmtId="180" formatCode="#,##0.000000_);\(#,##0.000000\);&quot;-  &quot;;&quot; &quot;@"/>
    <numFmt numFmtId="181" formatCode="#,##0.00_);\(#,##0.00\);&quot;-  &quot;;&quot; &quot;@"/>
    <numFmt numFmtId="182" formatCode="#,##0.000_);\(#,##0.000\);&quot;-  &quot;;&quot; &quot;@&quot; &quot;"/>
  </numFmts>
  <fonts count="4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20"/>
      <name val="Calibri"/>
      <family val="2"/>
      <scheme val="minor"/>
    </font>
    <font>
      <sz val="16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6"/>
      <color theme="0"/>
      <name val="Calibri"/>
      <family val="2"/>
      <scheme val="minor"/>
    </font>
    <font>
      <sz val="10"/>
      <color rgb="FFFF0000"/>
      <name val="Arial"/>
      <family val="2"/>
    </font>
    <font>
      <u/>
      <sz val="10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167" fontId="0" fillId="0" borderId="0" applyFont="0" applyFill="0" applyBorder="0" applyProtection="0">
      <alignment vertical="top"/>
    </xf>
    <xf numFmtId="170" fontId="2" fillId="0" borderId="0" applyFont="0" applyFill="0" applyBorder="0" applyProtection="0">
      <alignment vertical="top"/>
    </xf>
    <xf numFmtId="0" fontId="3" fillId="2" borderId="1" applyNumberFormat="0" applyAlignment="0" applyProtection="0"/>
    <xf numFmtId="168" fontId="5" fillId="0" borderId="0" applyFont="0" applyFill="0" applyBorder="0" applyProtection="0">
      <alignment vertical="top"/>
    </xf>
    <xf numFmtId="166" fontId="6" fillId="0" borderId="0" applyFont="0" applyFill="0" applyBorder="0" applyProtection="0">
      <alignment vertical="top"/>
    </xf>
    <xf numFmtId="171" fontId="5" fillId="0" borderId="0" applyFont="0" applyFill="0" applyBorder="0" applyProtection="0">
      <alignment vertical="top"/>
    </xf>
    <xf numFmtId="173" fontId="2" fillId="0" borderId="0" applyFont="0" applyFill="0" applyBorder="0" applyProtection="0">
      <alignment vertical="top"/>
    </xf>
    <xf numFmtId="0" fontId="4" fillId="11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8" fillId="0" borderId="0" applyNumberFormat="0" applyFill="0" applyBorder="0" applyAlignment="0" applyProtection="0"/>
    <xf numFmtId="0" fontId="23" fillId="0" borderId="0">
      <alignment horizontal="right"/>
    </xf>
    <xf numFmtId="170" fontId="1" fillId="0" borderId="0" applyFont="0" applyFill="0" applyBorder="0" applyProtection="0">
      <alignment vertical="top"/>
    </xf>
    <xf numFmtId="167" fontId="40" fillId="0" borderId="0" applyNumberFormat="0" applyFill="0" applyBorder="0" applyAlignment="0" applyProtection="0">
      <alignment vertical="top"/>
    </xf>
    <xf numFmtId="0" fontId="41" fillId="0" borderId="14" applyNumberFormat="0" applyFont="0" applyProtection="0">
      <alignment wrapText="1"/>
    </xf>
  </cellStyleXfs>
  <cellXfs count="304">
    <xf numFmtId="167" fontId="0" fillId="0" borderId="0" xfId="0">
      <alignment vertical="top"/>
    </xf>
    <xf numFmtId="167" fontId="9" fillId="0" borderId="0" xfId="0" applyFont="1" applyAlignment="1">
      <alignment vertical="top"/>
    </xf>
    <xf numFmtId="167" fontId="10" fillId="0" borderId="0" xfId="0" applyFont="1" applyFill="1" applyAlignment="1">
      <alignment vertical="top"/>
    </xf>
    <xf numFmtId="167" fontId="13" fillId="0" borderId="0" xfId="0" applyFont="1" applyFill="1" applyBorder="1" applyAlignment="1">
      <alignment vertical="top"/>
    </xf>
    <xf numFmtId="167" fontId="13" fillId="0" borderId="0" xfId="0" applyFont="1" applyAlignment="1">
      <alignment vertical="top"/>
    </xf>
    <xf numFmtId="167" fontId="14" fillId="0" borderId="0" xfId="0" applyFont="1" applyBorder="1" applyAlignment="1">
      <alignment horizontal="left" vertical="top"/>
    </xf>
    <xf numFmtId="167" fontId="9" fillId="0" borderId="0" xfId="0" applyFont="1" applyFill="1" applyAlignment="1">
      <alignment vertical="top"/>
    </xf>
    <xf numFmtId="167" fontId="9" fillId="0" borderId="0" xfId="0" applyFont="1" applyBorder="1" applyAlignment="1">
      <alignment vertical="top"/>
    </xf>
    <xf numFmtId="167" fontId="10" fillId="7" borderId="0" xfId="0" applyFont="1" applyFill="1" applyBorder="1" applyAlignment="1">
      <alignment vertical="top"/>
    </xf>
    <xf numFmtId="169" fontId="10" fillId="7" borderId="0" xfId="0" applyNumberFormat="1" applyFont="1" applyFill="1" applyBorder="1" applyAlignment="1">
      <alignment horizontal="right" vertical="top"/>
    </xf>
    <xf numFmtId="167" fontId="16" fillId="0" borderId="0" xfId="0" applyFont="1" applyAlignment="1">
      <alignment vertical="top"/>
    </xf>
    <xf numFmtId="167" fontId="7" fillId="0" borderId="0" xfId="0" applyFont="1" applyAlignment="1">
      <alignment vertical="top"/>
    </xf>
    <xf numFmtId="167" fontId="7" fillId="0" borderId="0" xfId="0" applyFont="1" applyFill="1" applyBorder="1">
      <alignment vertical="top"/>
    </xf>
    <xf numFmtId="167" fontId="10" fillId="0" borderId="0" xfId="0" applyFont="1" applyAlignment="1">
      <alignment vertical="top"/>
    </xf>
    <xf numFmtId="167" fontId="7" fillId="0" borderId="0" xfId="0" applyFont="1" applyFill="1">
      <alignment vertical="top"/>
    </xf>
    <xf numFmtId="167" fontId="22" fillId="0" borderId="2" xfId="0" applyFont="1" applyFill="1" applyBorder="1" applyAlignment="1">
      <alignment vertical="top"/>
    </xf>
    <xf numFmtId="167" fontId="24" fillId="0" borderId="0" xfId="0" applyFont="1" applyAlignment="1">
      <alignment vertical="top"/>
    </xf>
    <xf numFmtId="167" fontId="18" fillId="0" borderId="0" xfId="0" applyFont="1" applyFill="1" applyBorder="1" applyAlignment="1">
      <alignment vertical="top"/>
    </xf>
    <xf numFmtId="167" fontId="10" fillId="0" borderId="0" xfId="0" applyFont="1" applyBorder="1" applyAlignment="1">
      <alignment horizontal="right" vertical="top"/>
    </xf>
    <xf numFmtId="167" fontId="10" fillId="0" borderId="0" xfId="0" applyFont="1" applyBorder="1" applyAlignment="1">
      <alignment vertical="top"/>
    </xf>
    <xf numFmtId="169" fontId="10" fillId="4" borderId="0" xfId="0" applyNumberFormat="1" applyFont="1" applyFill="1" applyAlignment="1">
      <alignment horizontal="left" vertical="top"/>
    </xf>
    <xf numFmtId="171" fontId="9" fillId="0" borderId="0" xfId="5" applyFont="1" applyAlignment="1">
      <alignment vertical="top"/>
    </xf>
    <xf numFmtId="167" fontId="0" fillId="0" borderId="0" xfId="0" applyFont="1" applyAlignment="1">
      <alignment vertical="top"/>
    </xf>
    <xf numFmtId="169" fontId="7" fillId="4" borderId="0" xfId="0" applyNumberFormat="1" applyFont="1" applyFill="1" applyAlignment="1">
      <alignment horizontal="left" vertical="top"/>
    </xf>
    <xf numFmtId="167" fontId="7" fillId="0" borderId="0" xfId="0" applyFont="1" applyAlignment="1">
      <alignment vertical="top"/>
    </xf>
    <xf numFmtId="167" fontId="7" fillId="9" borderId="0" xfId="0" applyFont="1" applyFill="1" applyAlignment="1">
      <alignment vertical="top"/>
    </xf>
    <xf numFmtId="172" fontId="19" fillId="9" borderId="0" xfId="7" applyNumberFormat="1" applyFont="1" applyFill="1" applyAlignment="1">
      <alignment vertical="top"/>
    </xf>
    <xf numFmtId="167" fontId="7" fillId="12" borderId="0" xfId="0" applyFont="1" applyFill="1" applyAlignment="1">
      <alignment vertical="top"/>
    </xf>
    <xf numFmtId="167" fontId="20" fillId="0" borderId="2" xfId="0" applyFont="1" applyBorder="1" applyAlignment="1">
      <alignment vertical="top"/>
    </xf>
    <xf numFmtId="167" fontId="7" fillId="0" borderId="0" xfId="0" applyFont="1" applyAlignment="1">
      <alignment horizontal="left" vertical="top"/>
    </xf>
    <xf numFmtId="167" fontId="21" fillId="0" borderId="0" xfId="0" applyFont="1" applyAlignment="1">
      <alignment vertical="top"/>
    </xf>
    <xf numFmtId="167" fontId="7" fillId="8" borderId="0" xfId="0" applyFont="1" applyFill="1" applyBorder="1" applyAlignment="1">
      <alignment horizontal="left" vertical="top"/>
    </xf>
    <xf numFmtId="167" fontId="7" fillId="7" borderId="0" xfId="0" applyFont="1" applyFill="1" applyBorder="1" applyAlignment="1">
      <alignment horizontal="left" vertical="top"/>
    </xf>
    <xf numFmtId="167" fontId="7" fillId="13" borderId="0" xfId="0" applyFont="1" applyFill="1" applyBorder="1" applyAlignment="1">
      <alignment horizontal="left" vertical="top"/>
    </xf>
    <xf numFmtId="167" fontId="7" fillId="3" borderId="0" xfId="0" applyFont="1" applyFill="1" applyBorder="1" applyAlignment="1">
      <alignment horizontal="left" vertical="top"/>
    </xf>
    <xf numFmtId="167" fontId="7" fillId="0" borderId="0" xfId="0" applyFont="1" applyFill="1" applyBorder="1" applyAlignment="1">
      <alignment horizontal="left" vertical="top"/>
    </xf>
    <xf numFmtId="167" fontId="11" fillId="0" borderId="0" xfId="0" applyFont="1" applyBorder="1" applyAlignment="1">
      <alignment vertical="top"/>
    </xf>
    <xf numFmtId="167" fontId="12" fillId="0" borderId="0" xfId="0" applyFont="1" applyBorder="1" applyAlignment="1">
      <alignment vertical="top"/>
    </xf>
    <xf numFmtId="167" fontId="7" fillId="0" borderId="0" xfId="0" applyFont="1" applyBorder="1" applyAlignment="1">
      <alignment vertical="top"/>
    </xf>
    <xf numFmtId="167" fontId="7" fillId="8" borderId="0" xfId="0" applyFont="1" applyFill="1" applyBorder="1" applyAlignment="1">
      <alignment vertical="top"/>
    </xf>
    <xf numFmtId="167" fontId="7" fillId="5" borderId="0" xfId="0" applyFont="1" applyFill="1" applyBorder="1" applyAlignment="1">
      <alignment vertical="top"/>
    </xf>
    <xf numFmtId="167" fontId="7" fillId="7" borderId="0" xfId="0" applyFont="1" applyFill="1" applyBorder="1" applyAlignment="1">
      <alignment vertical="top"/>
    </xf>
    <xf numFmtId="167" fontId="7" fillId="6" borderId="0" xfId="0" applyFont="1" applyFill="1" applyBorder="1" applyAlignment="1">
      <alignment vertical="top"/>
    </xf>
    <xf numFmtId="167" fontId="7" fillId="10" borderId="0" xfId="0" applyFont="1" applyFill="1" applyBorder="1" applyAlignment="1">
      <alignment vertical="top"/>
    </xf>
    <xf numFmtId="167" fontId="9" fillId="0" borderId="0" xfId="0" applyFont="1" applyFill="1" applyBorder="1" applyAlignment="1">
      <alignment vertical="top"/>
    </xf>
    <xf numFmtId="167" fontId="0" fillId="0" borderId="0" xfId="0" applyFont="1" applyFill="1" applyBorder="1" applyAlignment="1">
      <alignment vertical="top"/>
    </xf>
    <xf numFmtId="167" fontId="18" fillId="0" borderId="0" xfId="0" applyFont="1" applyAlignment="1">
      <alignment vertical="top"/>
    </xf>
    <xf numFmtId="167" fontId="10" fillId="0" borderId="0" xfId="0" applyFont="1" applyFill="1" applyBorder="1" applyAlignment="1">
      <alignment vertical="top"/>
    </xf>
    <xf numFmtId="0" fontId="10" fillId="0" borderId="0" xfId="2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 vertical="top"/>
    </xf>
    <xf numFmtId="167" fontId="0" fillId="0" borderId="0" xfId="0" applyFont="1" applyFill="1" applyAlignment="1">
      <alignment vertical="top"/>
    </xf>
    <xf numFmtId="167" fontId="0" fillId="0" borderId="0" xfId="0" applyFont="1" applyBorder="1" applyAlignment="1">
      <alignment vertical="top"/>
    </xf>
    <xf numFmtId="169" fontId="10" fillId="0" borderId="0" xfId="0" applyNumberFormat="1" applyFont="1" applyFill="1" applyBorder="1" applyAlignment="1">
      <alignment horizontal="left" vertical="top"/>
    </xf>
    <xf numFmtId="167" fontId="24" fillId="0" borderId="0" xfId="0" applyFont="1" applyFill="1" applyBorder="1" applyAlignment="1">
      <alignment vertical="top"/>
    </xf>
    <xf numFmtId="167" fontId="9" fillId="0" borderId="0" xfId="0" applyFont="1" applyFill="1" applyAlignment="1">
      <alignment vertical="top"/>
    </xf>
    <xf numFmtId="167" fontId="16" fillId="0" borderId="0" xfId="0" applyFont="1" applyFill="1" applyAlignment="1">
      <alignment vertical="top"/>
    </xf>
    <xf numFmtId="167" fontId="7" fillId="0" borderId="0" xfId="0" applyFont="1" applyFill="1" applyAlignment="1">
      <alignment vertical="top"/>
    </xf>
    <xf numFmtId="169" fontId="7" fillId="0" borderId="0" xfId="0" applyNumberFormat="1" applyFont="1" applyFill="1" applyAlignment="1">
      <alignment horizontal="left" vertical="top"/>
    </xf>
    <xf numFmtId="169" fontId="10" fillId="0" borderId="0" xfId="0" applyNumberFormat="1" applyFont="1" applyFill="1" applyAlignment="1">
      <alignment horizontal="left" vertical="top"/>
    </xf>
    <xf numFmtId="167" fontId="17" fillId="0" borderId="0" xfId="0" applyFont="1" applyAlignment="1">
      <alignment vertical="top"/>
    </xf>
    <xf numFmtId="167" fontId="26" fillId="7" borderId="0" xfId="0" applyFont="1" applyFill="1" applyBorder="1" applyAlignment="1">
      <alignment vertical="top"/>
    </xf>
    <xf numFmtId="169" fontId="17" fillId="4" borderId="0" xfId="0" applyNumberFormat="1" applyFont="1" applyFill="1" applyAlignment="1">
      <alignment horizontal="left" vertical="top"/>
    </xf>
    <xf numFmtId="167" fontId="28" fillId="0" borderId="0" xfId="0" applyFont="1" applyFill="1" applyBorder="1" applyAlignment="1">
      <alignment vertical="top"/>
    </xf>
    <xf numFmtId="167" fontId="17" fillId="0" borderId="0" xfId="0" applyFont="1" applyFill="1" applyBorder="1" applyAlignment="1">
      <alignment vertical="top"/>
    </xf>
    <xf numFmtId="169" fontId="17" fillId="0" borderId="0" xfId="0" applyNumberFormat="1" applyFont="1" applyFill="1" applyAlignment="1">
      <alignment horizontal="left" vertical="top"/>
    </xf>
    <xf numFmtId="167" fontId="27" fillId="0" borderId="0" xfId="0" applyFont="1" applyAlignment="1">
      <alignment vertical="top"/>
    </xf>
    <xf numFmtId="167" fontId="16" fillId="0" borderId="0" xfId="0" applyFont="1" applyFill="1">
      <alignment vertical="top"/>
    </xf>
    <xf numFmtId="167" fontId="16" fillId="0" borderId="0" xfId="0" applyFont="1" applyFill="1" applyBorder="1">
      <alignment vertical="top"/>
    </xf>
    <xf numFmtId="167" fontId="18" fillId="15" borderId="5" xfId="0" applyFont="1" applyFill="1" applyBorder="1" applyAlignment="1">
      <alignment vertical="top"/>
    </xf>
    <xf numFmtId="171" fontId="32" fillId="0" borderId="0" xfId="5" applyFont="1" applyFill="1">
      <alignment vertical="top"/>
    </xf>
    <xf numFmtId="169" fontId="16" fillId="0" borderId="0" xfId="0" applyNumberFormat="1" applyFont="1" applyAlignment="1">
      <alignment horizontal="right" vertical="top"/>
    </xf>
    <xf numFmtId="171" fontId="32" fillId="0" borderId="0" xfId="0" applyNumberFormat="1" applyFont="1" applyFill="1" applyBorder="1">
      <alignment vertical="top"/>
    </xf>
    <xf numFmtId="167" fontId="7" fillId="9" borderId="0" xfId="0" applyFont="1" applyFill="1">
      <alignment vertical="top"/>
    </xf>
    <xf numFmtId="172" fontId="19" fillId="9" borderId="0" xfId="7" applyNumberFormat="1" applyFont="1" applyFill="1"/>
    <xf numFmtId="167" fontId="32" fillId="0" borderId="0" xfId="0" applyFont="1">
      <alignment vertical="top"/>
    </xf>
    <xf numFmtId="167" fontId="16" fillId="9" borderId="0" xfId="0" applyFont="1" applyFill="1">
      <alignment vertical="top"/>
    </xf>
    <xf numFmtId="167" fontId="33" fillId="15" borderId="6" xfId="0" applyFont="1" applyFill="1" applyBorder="1">
      <alignment vertical="top"/>
    </xf>
    <xf numFmtId="167" fontId="7" fillId="15" borderId="3" xfId="0" applyFont="1" applyFill="1" applyBorder="1">
      <alignment vertical="top"/>
    </xf>
    <xf numFmtId="167" fontId="7" fillId="15" borderId="7" xfId="0" applyFont="1" applyFill="1" applyBorder="1">
      <alignment vertical="top"/>
    </xf>
    <xf numFmtId="167" fontId="7" fillId="0" borderId="10" xfId="0" applyFont="1" applyFill="1" applyBorder="1">
      <alignment vertical="top"/>
    </xf>
    <xf numFmtId="167" fontId="32" fillId="0" borderId="0" xfId="0" applyFont="1" applyFill="1" applyBorder="1">
      <alignment vertical="top"/>
    </xf>
    <xf numFmtId="167" fontId="33" fillId="0" borderId="0" xfId="0" applyFont="1" applyFill="1" applyBorder="1">
      <alignment vertical="top"/>
    </xf>
    <xf numFmtId="167" fontId="35" fillId="15" borderId="3" xfId="0" applyFont="1" applyFill="1" applyBorder="1" applyAlignment="1">
      <alignment horizontal="center" vertical="top"/>
    </xf>
    <xf numFmtId="167" fontId="35" fillId="15" borderId="8" xfId="0" applyFont="1" applyFill="1" applyBorder="1" applyAlignment="1">
      <alignment horizontal="center" vertical="top"/>
    </xf>
    <xf numFmtId="167" fontId="32" fillId="0" borderId="0" xfId="0" applyFont="1" applyBorder="1">
      <alignment vertical="top"/>
    </xf>
    <xf numFmtId="167" fontId="32" fillId="0" borderId="10" xfId="0" applyFont="1" applyBorder="1">
      <alignment vertical="top"/>
    </xf>
    <xf numFmtId="172" fontId="38" fillId="9" borderId="0" xfId="7" applyNumberFormat="1" applyFont="1" applyFill="1" applyAlignment="1">
      <alignment vertical="center"/>
    </xf>
    <xf numFmtId="167" fontId="33" fillId="15" borderId="11" xfId="0" applyFont="1" applyFill="1" applyBorder="1">
      <alignment vertical="top"/>
    </xf>
    <xf numFmtId="167" fontId="32" fillId="0" borderId="9" xfId="0" applyFont="1" applyBorder="1">
      <alignment vertical="top"/>
    </xf>
    <xf numFmtId="174" fontId="32" fillId="0" borderId="10" xfId="12" applyNumberFormat="1" applyFont="1" applyBorder="1">
      <alignment vertical="top"/>
    </xf>
    <xf numFmtId="171" fontId="32" fillId="0" borderId="0" xfId="5" applyFont="1" applyFill="1" applyBorder="1">
      <alignment vertical="top"/>
    </xf>
    <xf numFmtId="167" fontId="33" fillId="0" borderId="0" xfId="0" applyFont="1">
      <alignment vertical="top"/>
    </xf>
    <xf numFmtId="167" fontId="29" fillId="0" borderId="0" xfId="0" applyFont="1" applyAlignment="1">
      <alignment vertical="top"/>
    </xf>
    <xf numFmtId="171" fontId="15" fillId="0" borderId="4" xfId="0" applyNumberFormat="1" applyFont="1" applyFill="1" applyBorder="1">
      <alignment vertical="top"/>
    </xf>
    <xf numFmtId="167" fontId="32" fillId="0" borderId="5" xfId="0" applyFont="1" applyFill="1" applyBorder="1">
      <alignment vertical="top"/>
    </xf>
    <xf numFmtId="167" fontId="7" fillId="0" borderId="5" xfId="0" applyFont="1" applyFill="1" applyBorder="1">
      <alignment vertical="top"/>
    </xf>
    <xf numFmtId="171" fontId="15" fillId="0" borderId="5" xfId="0" applyNumberFormat="1" applyFont="1" applyFill="1" applyBorder="1">
      <alignment vertical="top"/>
    </xf>
    <xf numFmtId="167" fontId="7" fillId="0" borderId="9" xfId="0" applyFont="1" applyFill="1" applyBorder="1">
      <alignment vertical="top"/>
    </xf>
    <xf numFmtId="175" fontId="32" fillId="0" borderId="0" xfId="0" applyNumberFormat="1" applyFont="1" applyFill="1" applyBorder="1">
      <alignment vertical="top"/>
    </xf>
    <xf numFmtId="170" fontId="32" fillId="0" borderId="0" xfId="12" applyFont="1" applyBorder="1">
      <alignment vertical="top"/>
    </xf>
    <xf numFmtId="174" fontId="32" fillId="0" borderId="0" xfId="12" applyNumberFormat="1" applyFont="1" applyBorder="1">
      <alignment vertical="top"/>
    </xf>
    <xf numFmtId="3" fontId="32" fillId="0" borderId="0" xfId="4" applyNumberFormat="1" applyFont="1" applyFill="1" applyBorder="1">
      <alignment vertical="top"/>
    </xf>
    <xf numFmtId="172" fontId="30" fillId="9" borderId="0" xfId="7" applyNumberFormat="1" applyFont="1" applyFill="1"/>
    <xf numFmtId="169" fontId="10" fillId="15" borderId="0" xfId="0" applyNumberFormat="1" applyFont="1" applyFill="1" applyAlignment="1">
      <alignment horizontal="left" vertical="top"/>
    </xf>
    <xf numFmtId="169" fontId="10" fillId="15" borderId="5" xfId="0" applyNumberFormat="1" applyFont="1" applyFill="1" applyBorder="1" applyAlignment="1">
      <alignment horizontal="left" vertical="top"/>
    </xf>
    <xf numFmtId="167" fontId="33" fillId="0" borderId="0" xfId="0" applyFont="1" applyFill="1" applyBorder="1" applyAlignment="1">
      <alignment horizontal="right" vertical="top"/>
    </xf>
    <xf numFmtId="171" fontId="0" fillId="0" borderId="0" xfId="5" applyFont="1" applyFill="1" applyBorder="1">
      <alignment vertical="top"/>
    </xf>
    <xf numFmtId="171" fontId="31" fillId="0" borderId="0" xfId="5" applyFont="1" applyFill="1" applyBorder="1">
      <alignment vertical="top"/>
    </xf>
    <xf numFmtId="170" fontId="0" fillId="14" borderId="4" xfId="1" applyFont="1" applyFill="1" applyBorder="1">
      <alignment vertical="top"/>
    </xf>
    <xf numFmtId="167" fontId="32" fillId="0" borderId="0" xfId="0" applyNumberFormat="1" applyFont="1" applyFill="1" applyBorder="1">
      <alignment vertical="top"/>
    </xf>
    <xf numFmtId="174" fontId="32" fillId="0" borderId="10" xfId="0" applyNumberFormat="1" applyFont="1" applyBorder="1">
      <alignment vertical="top"/>
    </xf>
    <xf numFmtId="167" fontId="39" fillId="0" borderId="0" xfId="0" applyFont="1" applyFill="1" applyBorder="1" applyAlignment="1"/>
    <xf numFmtId="175" fontId="37" fillId="0" borderId="0" xfId="0" applyNumberFormat="1" applyFont="1" applyFill="1" applyBorder="1" applyAlignment="1"/>
    <xf numFmtId="167" fontId="10" fillId="15" borderId="0" xfId="0" applyFont="1" applyFill="1" applyAlignment="1">
      <alignment vertical="top"/>
    </xf>
    <xf numFmtId="167" fontId="17" fillId="15" borderId="0" xfId="0" applyFont="1" applyFill="1" applyAlignment="1">
      <alignment vertical="top"/>
    </xf>
    <xf numFmtId="167" fontId="0" fillId="15" borderId="0" xfId="0" applyFont="1" applyFill="1" applyAlignment="1">
      <alignment vertical="top"/>
    </xf>
    <xf numFmtId="167" fontId="15" fillId="0" borderId="10" xfId="0" applyNumberFormat="1" applyFont="1" applyBorder="1">
      <alignment vertical="top"/>
    </xf>
    <xf numFmtId="169" fontId="24" fillId="0" borderId="0" xfId="0" applyNumberFormat="1" applyFont="1" applyFill="1" applyBorder="1" applyAlignment="1">
      <alignment horizontal="right" vertical="top"/>
    </xf>
    <xf numFmtId="167" fontId="24" fillId="0" borderId="0" xfId="0" applyFont="1" applyFill="1" applyAlignment="1">
      <alignment vertical="top"/>
    </xf>
    <xf numFmtId="167" fontId="27" fillId="0" borderId="0" xfId="0" applyFont="1" applyFill="1" applyAlignment="1">
      <alignment vertical="top"/>
    </xf>
    <xf numFmtId="169" fontId="16" fillId="0" borderId="0" xfId="0" applyNumberFormat="1" applyFont="1" applyFill="1" applyAlignment="1">
      <alignment horizontal="right" vertical="top"/>
    </xf>
    <xf numFmtId="167" fontId="39" fillId="0" borderId="0" xfId="0" applyFont="1" applyBorder="1" applyAlignment="1"/>
    <xf numFmtId="2" fontId="39" fillId="0" borderId="0" xfId="0" applyNumberFormat="1" applyFont="1" applyBorder="1" applyAlignment="1"/>
    <xf numFmtId="175" fontId="39" fillId="0" borderId="0" xfId="0" applyNumberFormat="1" applyFont="1" applyFill="1" applyBorder="1" applyAlignment="1"/>
    <xf numFmtId="175" fontId="39" fillId="0" borderId="0" xfId="0" applyNumberFormat="1" applyFont="1" applyBorder="1" applyAlignment="1"/>
    <xf numFmtId="2" fontId="39" fillId="0" borderId="0" xfId="5" applyNumberFormat="1" applyFont="1" applyBorder="1">
      <alignment vertical="top"/>
    </xf>
    <xf numFmtId="167" fontId="37" fillId="0" borderId="0" xfId="0" applyFont="1" applyBorder="1" applyAlignment="1"/>
    <xf numFmtId="175" fontId="0" fillId="0" borderId="0" xfId="0" applyNumberFormat="1" applyFont="1" applyFill="1" applyBorder="1" applyAlignment="1"/>
    <xf numFmtId="175" fontId="0" fillId="0" borderId="0" xfId="0" applyNumberFormat="1" applyFont="1" applyBorder="1" applyAlignment="1"/>
    <xf numFmtId="169" fontId="32" fillId="0" borderId="0" xfId="0" applyNumberFormat="1" applyFont="1" applyFill="1" applyAlignment="1">
      <alignment horizontal="left" vertical="top"/>
    </xf>
    <xf numFmtId="169" fontId="33" fillId="0" borderId="0" xfId="0" applyNumberFormat="1" applyFont="1" applyFill="1" applyAlignment="1">
      <alignment horizontal="left" vertical="top"/>
    </xf>
    <xf numFmtId="169" fontId="34" fillId="0" borderId="0" xfId="0" applyNumberFormat="1" applyFont="1" applyFill="1" applyAlignment="1">
      <alignment horizontal="left" vertical="top"/>
    </xf>
    <xf numFmtId="173" fontId="22" fillId="0" borderId="2" xfId="6" applyFont="1" applyFill="1" applyBorder="1" applyAlignment="1">
      <alignment horizontal="left" vertical="top"/>
    </xf>
    <xf numFmtId="175" fontId="0" fillId="0" borderId="5" xfId="0" applyNumberFormat="1" applyFont="1" applyBorder="1" applyAlignment="1">
      <alignment vertical="top"/>
    </xf>
    <xf numFmtId="172" fontId="30" fillId="0" borderId="0" xfId="7" applyNumberFormat="1" applyFont="1" applyFill="1"/>
    <xf numFmtId="172" fontId="19" fillId="0" borderId="0" xfId="7" applyNumberFormat="1" applyFont="1" applyFill="1"/>
    <xf numFmtId="172" fontId="19" fillId="0" borderId="0" xfId="7" applyNumberFormat="1" applyFont="1" applyFill="1" applyBorder="1"/>
    <xf numFmtId="169" fontId="7" fillId="0" borderId="5" xfId="0" applyNumberFormat="1" applyFont="1" applyFill="1" applyBorder="1" applyAlignment="1">
      <alignment horizontal="left" vertical="top"/>
    </xf>
    <xf numFmtId="169" fontId="7" fillId="14" borderId="5" xfId="0" applyNumberFormat="1" applyFont="1" applyFill="1" applyBorder="1" applyAlignment="1">
      <alignment horizontal="left" vertical="top"/>
    </xf>
    <xf numFmtId="171" fontId="7" fillId="14" borderId="5" xfId="5" applyFont="1" applyFill="1" applyBorder="1">
      <alignment vertical="top"/>
    </xf>
    <xf numFmtId="169" fontId="7" fillId="14" borderId="5" xfId="0" applyNumberFormat="1" applyFont="1" applyFill="1" applyBorder="1" applyAlignment="1">
      <alignment horizontal="right" vertical="top"/>
    </xf>
    <xf numFmtId="171" fontId="7" fillId="14" borderId="5" xfId="5" applyFont="1" applyFill="1" applyBorder="1" applyAlignment="1">
      <alignment horizontal="right" vertical="top"/>
    </xf>
    <xf numFmtId="171" fontId="7" fillId="14" borderId="0" xfId="5" applyFont="1" applyFill="1" applyBorder="1">
      <alignment vertical="top"/>
    </xf>
    <xf numFmtId="169" fontId="7" fillId="15" borderId="0" xfId="0" applyNumberFormat="1" applyFont="1" applyFill="1" applyAlignment="1">
      <alignment horizontal="left" vertical="top"/>
    </xf>
    <xf numFmtId="171" fontId="15" fillId="0" borderId="9" xfId="0" applyNumberFormat="1" applyFont="1" applyBorder="1">
      <alignment vertical="top"/>
    </xf>
    <xf numFmtId="171" fontId="15" fillId="0" borderId="10" xfId="0" applyNumberFormat="1" applyFont="1" applyBorder="1">
      <alignment vertical="top"/>
    </xf>
    <xf numFmtId="169" fontId="7" fillId="0" borderId="6" xfId="0" applyNumberFormat="1" applyFont="1" applyFill="1" applyBorder="1" applyAlignment="1">
      <alignment horizontal="left" vertical="top"/>
    </xf>
    <xf numFmtId="169" fontId="7" fillId="14" borderId="8" xfId="0" applyNumberFormat="1" applyFont="1" applyFill="1" applyBorder="1" applyAlignment="1">
      <alignment horizontal="left" vertical="top"/>
    </xf>
    <xf numFmtId="169" fontId="7" fillId="14" borderId="12" xfId="0" applyNumberFormat="1" applyFont="1" applyFill="1" applyBorder="1" applyAlignment="1">
      <alignment horizontal="right" vertical="top"/>
    </xf>
    <xf numFmtId="171" fontId="7" fillId="14" borderId="4" xfId="5" applyFont="1" applyFill="1" applyBorder="1">
      <alignment vertical="top"/>
    </xf>
    <xf numFmtId="177" fontId="7" fillId="14" borderId="13" xfId="5" applyNumberFormat="1" applyFont="1" applyFill="1" applyBorder="1">
      <alignment vertical="top"/>
    </xf>
    <xf numFmtId="174" fontId="15" fillId="0" borderId="10" xfId="0" applyNumberFormat="1" applyFont="1" applyBorder="1">
      <alignment vertical="top"/>
    </xf>
    <xf numFmtId="175" fontId="15" fillId="0" borderId="4" xfId="0" applyNumberFormat="1" applyFont="1" applyFill="1" applyBorder="1">
      <alignment vertical="top"/>
    </xf>
    <xf numFmtId="174" fontId="15" fillId="0" borderId="10" xfId="12" applyNumberFormat="1" applyFont="1" applyBorder="1">
      <alignment vertical="top"/>
    </xf>
    <xf numFmtId="178" fontId="7" fillId="14" borderId="5" xfId="0" applyNumberFormat="1" applyFont="1" applyFill="1" applyBorder="1" applyAlignment="1">
      <alignment horizontal="right" vertical="top"/>
    </xf>
    <xf numFmtId="179" fontId="7" fillId="14" borderId="5" xfId="0" applyNumberFormat="1" applyFont="1" applyFill="1" applyBorder="1" applyAlignment="1">
      <alignment horizontal="right" vertical="top"/>
    </xf>
    <xf numFmtId="178" fontId="7" fillId="14" borderId="5" xfId="0" applyNumberFormat="1" applyFont="1" applyFill="1" applyBorder="1" applyAlignment="1">
      <alignment horizontal="left" vertical="top"/>
    </xf>
    <xf numFmtId="167" fontId="15" fillId="0" borderId="5" xfId="4" applyNumberFormat="1" applyFont="1" applyFill="1" applyBorder="1">
      <alignment vertical="top"/>
    </xf>
    <xf numFmtId="167" fontId="15" fillId="0" borderId="5" xfId="0" applyNumberFormat="1" applyFont="1" applyFill="1" applyBorder="1" applyAlignment="1">
      <alignment horizontal="left" vertical="top"/>
    </xf>
    <xf numFmtId="169" fontId="15" fillId="0" borderId="5" xfId="0" applyNumberFormat="1" applyFont="1" applyFill="1" applyBorder="1" applyAlignment="1">
      <alignment horizontal="left" vertical="top"/>
    </xf>
    <xf numFmtId="180" fontId="7" fillId="0" borderId="5" xfId="0" applyNumberFormat="1" applyFont="1" applyFill="1" applyBorder="1" applyAlignment="1">
      <alignment horizontal="left" vertical="top"/>
    </xf>
    <xf numFmtId="169" fontId="10" fillId="16" borderId="5" xfId="0" applyNumberFormat="1" applyFont="1" applyFill="1" applyBorder="1" applyAlignment="1">
      <alignment horizontal="left" vertical="top"/>
    </xf>
    <xf numFmtId="169" fontId="7" fillId="0" borderId="0" xfId="0" applyNumberFormat="1" applyFont="1" applyFill="1" applyBorder="1" applyAlignment="1">
      <alignment horizontal="left" vertical="top"/>
    </xf>
    <xf numFmtId="167" fontId="15" fillId="0" borderId="9" xfId="0" applyFont="1" applyBorder="1">
      <alignment vertical="top"/>
    </xf>
    <xf numFmtId="175" fontId="15" fillId="0" borderId="0" xfId="0" applyNumberFormat="1" applyFont="1" applyFill="1" applyAlignment="1">
      <alignment vertical="top"/>
    </xf>
    <xf numFmtId="167" fontId="15" fillId="0" borderId="10" xfId="0" applyFont="1" applyBorder="1">
      <alignment vertical="top"/>
    </xf>
    <xf numFmtId="181" fontId="7" fillId="14" borderId="5" xfId="0" applyNumberFormat="1" applyFont="1" applyFill="1" applyBorder="1" applyAlignment="1">
      <alignment horizontal="right" vertical="top"/>
    </xf>
    <xf numFmtId="171" fontId="15" fillId="0" borderId="10" xfId="0" applyNumberFormat="1" applyFont="1" applyFill="1" applyBorder="1">
      <alignment vertical="top"/>
    </xf>
    <xf numFmtId="171" fontId="15" fillId="0" borderId="4" xfId="5" applyNumberFormat="1" applyFont="1" applyFill="1" applyBorder="1">
      <alignment vertical="top"/>
    </xf>
    <xf numFmtId="167" fontId="15" fillId="0" borderId="4" xfId="0" applyNumberFormat="1" applyFont="1" applyFill="1" applyBorder="1">
      <alignment vertical="top"/>
    </xf>
    <xf numFmtId="169" fontId="10" fillId="15" borderId="13" xfId="0" applyNumberFormat="1" applyFont="1" applyFill="1" applyBorder="1" applyAlignment="1">
      <alignment horizontal="left" vertical="top"/>
    </xf>
    <xf numFmtId="181" fontId="7" fillId="14" borderId="4" xfId="0" applyNumberFormat="1" applyFont="1" applyFill="1" applyBorder="1" applyAlignment="1">
      <alignment horizontal="right" vertical="top"/>
    </xf>
    <xf numFmtId="169" fontId="7" fillId="14" borderId="4" xfId="0" applyNumberFormat="1" applyFont="1" applyFill="1" applyBorder="1" applyAlignment="1">
      <alignment horizontal="left" vertical="top"/>
    </xf>
    <xf numFmtId="175" fontId="0" fillId="14" borderId="4" xfId="0" applyNumberFormat="1" applyFont="1" applyFill="1" applyBorder="1" applyAlignment="1">
      <alignment vertical="top"/>
    </xf>
    <xf numFmtId="175" fontId="32" fillId="0" borderId="0" xfId="5" applyNumberFormat="1" applyFont="1" applyFill="1" applyBorder="1">
      <alignment vertical="top"/>
    </xf>
    <xf numFmtId="175" fontId="33" fillId="0" borderId="0" xfId="0" applyNumberFormat="1" applyFont="1" applyFill="1" applyBorder="1">
      <alignment vertical="top"/>
    </xf>
    <xf numFmtId="175" fontId="34" fillId="0" borderId="0" xfId="0" applyNumberFormat="1" applyFont="1" applyFill="1" applyBorder="1">
      <alignment vertical="top"/>
    </xf>
    <xf numFmtId="166" fontId="32" fillId="0" borderId="0" xfId="4" applyFont="1" applyFill="1" applyBorder="1">
      <alignment vertical="top"/>
    </xf>
    <xf numFmtId="167" fontId="32" fillId="0" borderId="0" xfId="0" applyFont="1" applyFill="1" applyBorder="1" applyAlignment="1">
      <alignment horizontal="right" vertical="top"/>
    </xf>
    <xf numFmtId="172" fontId="38" fillId="0" borderId="0" xfId="7" applyNumberFormat="1" applyFont="1" applyFill="1" applyAlignment="1">
      <alignment vertical="center"/>
    </xf>
    <xf numFmtId="170" fontId="33" fillId="0" borderId="0" xfId="1" applyFont="1" applyFill="1" applyBorder="1">
      <alignment vertical="top"/>
    </xf>
    <xf numFmtId="167" fontId="18" fillId="0" borderId="0" xfId="0" applyFont="1" applyFill="1" applyAlignment="1">
      <alignment vertical="top"/>
    </xf>
    <xf numFmtId="167" fontId="9" fillId="0" borderId="0" xfId="0" applyFont="1" applyFill="1" applyBorder="1">
      <alignment vertical="top"/>
    </xf>
    <xf numFmtId="167" fontId="33" fillId="0" borderId="0" xfId="0" applyFont="1" applyFill="1" applyAlignment="1">
      <alignment vertical="top"/>
    </xf>
    <xf numFmtId="179" fontId="32" fillId="0" borderId="0" xfId="0" applyNumberFormat="1" applyFont="1" applyFill="1" applyAlignment="1">
      <alignment horizontal="left" vertical="top"/>
    </xf>
    <xf numFmtId="169" fontId="34" fillId="0" borderId="0" xfId="0" applyNumberFormat="1" applyFont="1" applyFill="1" applyBorder="1" applyAlignment="1">
      <alignment horizontal="left" vertical="top"/>
    </xf>
    <xf numFmtId="169" fontId="33" fillId="0" borderId="0" xfId="0" applyNumberFormat="1" applyFont="1" applyFill="1" applyBorder="1" applyAlignment="1">
      <alignment horizontal="left" vertical="top"/>
    </xf>
    <xf numFmtId="169" fontId="17" fillId="0" borderId="0" xfId="0" applyNumberFormat="1" applyFont="1" applyFill="1" applyBorder="1" applyAlignment="1">
      <alignment horizontal="left" vertical="top"/>
    </xf>
    <xf numFmtId="169" fontId="32" fillId="0" borderId="0" xfId="0" applyNumberFormat="1" applyFont="1" applyFill="1" applyBorder="1" applyAlignment="1">
      <alignment horizontal="left" vertical="top"/>
    </xf>
    <xf numFmtId="175" fontId="18" fillId="0" borderId="0" xfId="0" applyNumberFormat="1" applyFont="1" applyFill="1" applyAlignment="1">
      <alignment vertical="top"/>
    </xf>
    <xf numFmtId="171" fontId="32" fillId="0" borderId="10" xfId="0" applyNumberFormat="1" applyFont="1" applyFill="1" applyBorder="1">
      <alignment vertical="top"/>
    </xf>
    <xf numFmtId="171" fontId="32" fillId="0" borderId="10" xfId="0" applyNumberFormat="1" applyFont="1" applyBorder="1">
      <alignment vertical="top"/>
    </xf>
    <xf numFmtId="181" fontId="32" fillId="0" borderId="0" xfId="0" applyNumberFormat="1" applyFont="1" applyFill="1" applyAlignment="1">
      <alignment horizontal="left" vertical="top"/>
    </xf>
    <xf numFmtId="167" fontId="32" fillId="0" borderId="0" xfId="0" applyFont="1" applyAlignment="1">
      <alignment horizontal="right" vertical="top"/>
    </xf>
    <xf numFmtId="172" fontId="42" fillId="0" borderId="0" xfId="7" applyNumberFormat="1" applyFont="1" applyFill="1"/>
    <xf numFmtId="167" fontId="7" fillId="0" borderId="0" xfId="0" applyFont="1" applyBorder="1">
      <alignment vertical="top"/>
    </xf>
    <xf numFmtId="167" fontId="7" fillId="0" borderId="6" xfId="0" applyNumberFormat="1" applyFont="1" applyFill="1" applyBorder="1">
      <alignment vertical="top"/>
    </xf>
    <xf numFmtId="167" fontId="7" fillId="0" borderId="8" xfId="0" applyNumberFormat="1" applyFont="1" applyFill="1" applyBorder="1">
      <alignment vertical="top"/>
    </xf>
    <xf numFmtId="167" fontId="7" fillId="0" borderId="4" xfId="0" applyNumberFormat="1" applyFont="1" applyFill="1" applyBorder="1">
      <alignment vertical="top"/>
    </xf>
    <xf numFmtId="167" fontId="0" fillId="0" borderId="0" xfId="0" applyFont="1" applyFill="1" applyBorder="1">
      <alignment vertical="top"/>
    </xf>
    <xf numFmtId="170" fontId="7" fillId="0" borderId="4" xfId="1" applyNumberFormat="1" applyFont="1" applyFill="1" applyBorder="1">
      <alignment vertical="top"/>
    </xf>
    <xf numFmtId="167" fontId="7" fillId="0" borderId="9" xfId="0" applyNumberFormat="1" applyFont="1" applyBorder="1">
      <alignment vertical="top"/>
    </xf>
    <xf numFmtId="167" fontId="7" fillId="0" borderId="10" xfId="0" applyNumberFormat="1" applyFont="1" applyBorder="1">
      <alignment vertical="top"/>
    </xf>
    <xf numFmtId="3" fontId="32" fillId="0" borderId="0" xfId="4" applyNumberFormat="1" applyFont="1" applyFill="1" applyBorder="1" applyAlignment="1">
      <alignment horizontal="right" vertical="top"/>
    </xf>
    <xf numFmtId="167" fontId="7" fillId="0" borderId="9" xfId="0" applyNumberFormat="1" applyFont="1" applyFill="1" applyBorder="1">
      <alignment vertical="top"/>
    </xf>
    <xf numFmtId="167" fontId="7" fillId="0" borderId="10" xfId="0" applyNumberFormat="1" applyFont="1" applyFill="1" applyBorder="1">
      <alignment vertical="top"/>
    </xf>
    <xf numFmtId="167" fontId="7" fillId="0" borderId="9" xfId="12" applyNumberFormat="1" applyFont="1" applyBorder="1">
      <alignment vertical="top"/>
    </xf>
    <xf numFmtId="169" fontId="10" fillId="15" borderId="0" xfId="0" applyNumberFormat="1" applyFont="1" applyFill="1" applyBorder="1" applyAlignment="1">
      <alignment horizontal="left" vertical="top"/>
    </xf>
    <xf numFmtId="175" fontId="32" fillId="0" borderId="0" xfId="0" applyNumberFormat="1" applyFont="1" applyFill="1">
      <alignment vertical="top"/>
    </xf>
    <xf numFmtId="167" fontId="34" fillId="0" borderId="0" xfId="0" applyFont="1">
      <alignment vertical="top"/>
    </xf>
    <xf numFmtId="175" fontId="32" fillId="0" borderId="0" xfId="0" applyNumberFormat="1" applyFont="1">
      <alignment vertical="top"/>
    </xf>
    <xf numFmtId="167" fontId="32" fillId="0" borderId="0" xfId="0" applyFont="1" applyFill="1">
      <alignment vertical="top"/>
    </xf>
    <xf numFmtId="171" fontId="32" fillId="0" borderId="0" xfId="5" applyFont="1">
      <alignment vertical="top"/>
    </xf>
    <xf numFmtId="167" fontId="33" fillId="0" borderId="0" xfId="0" applyFont="1" applyFill="1">
      <alignment vertical="top"/>
    </xf>
    <xf numFmtId="167" fontId="34" fillId="0" borderId="0" xfId="0" applyFont="1" applyFill="1">
      <alignment vertical="top"/>
    </xf>
    <xf numFmtId="167" fontId="32" fillId="0" borderId="0" xfId="0" applyFont="1" applyFill="1" applyAlignment="1">
      <alignment horizontal="right" vertical="top"/>
    </xf>
    <xf numFmtId="167" fontId="34" fillId="0" borderId="0" xfId="0" applyFont="1" applyFill="1" applyBorder="1">
      <alignment vertical="top"/>
    </xf>
    <xf numFmtId="182" fontId="32" fillId="0" borderId="0" xfId="0" applyNumberFormat="1" applyFont="1">
      <alignment vertical="top"/>
    </xf>
    <xf numFmtId="177" fontId="32" fillId="0" borderId="0" xfId="0" applyNumberFormat="1" applyFont="1" applyFill="1" applyBorder="1">
      <alignment vertical="top"/>
    </xf>
    <xf numFmtId="171" fontId="15" fillId="0" borderId="9" xfId="12" applyNumberFormat="1" applyFont="1" applyBorder="1">
      <alignment vertical="top"/>
    </xf>
    <xf numFmtId="181" fontId="36" fillId="0" borderId="0" xfId="13" applyNumberFormat="1" applyFont="1" applyFill="1" applyAlignment="1">
      <alignment horizontal="left" vertical="top"/>
    </xf>
    <xf numFmtId="167" fontId="36" fillId="0" borderId="0" xfId="13" applyFont="1" applyFill="1" applyBorder="1" applyAlignment="1">
      <alignment vertical="top"/>
    </xf>
    <xf numFmtId="171" fontId="36" fillId="0" borderId="0" xfId="13" applyNumberFormat="1" applyFont="1">
      <alignment vertical="top"/>
    </xf>
    <xf numFmtId="171" fontId="35" fillId="0" borderId="0" xfId="5" applyFont="1">
      <alignment vertical="top"/>
    </xf>
    <xf numFmtId="169" fontId="36" fillId="0" borderId="0" xfId="13" applyNumberFormat="1" applyFont="1" applyFill="1" applyAlignment="1">
      <alignment horizontal="left" vertical="top"/>
    </xf>
    <xf numFmtId="178" fontId="32" fillId="0" borderId="0" xfId="0" applyNumberFormat="1" applyFont="1" applyFill="1" applyAlignment="1">
      <alignment horizontal="left" vertical="top"/>
    </xf>
    <xf numFmtId="174" fontId="36" fillId="0" borderId="0" xfId="13" applyNumberFormat="1" applyFont="1" applyAlignment="1">
      <alignment vertical="top"/>
    </xf>
    <xf numFmtId="171" fontId="32" fillId="0" borderId="4" xfId="5" applyFont="1" applyFill="1" applyBorder="1">
      <alignment vertical="top"/>
    </xf>
    <xf numFmtId="167" fontId="18" fillId="0" borderId="0" xfId="0" applyFont="1" applyAlignment="1">
      <alignment horizontal="right" vertical="top"/>
    </xf>
    <xf numFmtId="175" fontId="32" fillId="0" borderId="4" xfId="5" applyNumberFormat="1" applyFont="1" applyFill="1" applyBorder="1">
      <alignment vertical="top"/>
    </xf>
    <xf numFmtId="167" fontId="9" fillId="8" borderId="15" xfId="0" applyFont="1" applyFill="1" applyBorder="1">
      <alignment vertical="top"/>
    </xf>
    <xf numFmtId="167" fontId="7" fillId="8" borderId="15" xfId="0" applyFont="1" applyFill="1" applyBorder="1" applyAlignment="1">
      <alignment horizontal="right"/>
    </xf>
    <xf numFmtId="167" fontId="32" fillId="8" borderId="4" xfId="0" applyFont="1" applyFill="1" applyBorder="1" applyAlignment="1">
      <alignment horizontal="right"/>
    </xf>
    <xf numFmtId="167" fontId="0" fillId="0" borderId="6" xfId="0" applyBorder="1">
      <alignment vertical="top"/>
    </xf>
    <xf numFmtId="167" fontId="0" fillId="14" borderId="4" xfId="0" applyFont="1" applyFill="1" applyBorder="1" applyAlignment="1">
      <alignment vertical="top"/>
    </xf>
    <xf numFmtId="167" fontId="0" fillId="14" borderId="4" xfId="0" applyFill="1" applyBorder="1">
      <alignment vertical="top"/>
    </xf>
    <xf numFmtId="175" fontId="32" fillId="14" borderId="4" xfId="0" applyNumberFormat="1" applyFont="1" applyFill="1" applyBorder="1">
      <alignment vertical="top"/>
    </xf>
    <xf numFmtId="175" fontId="32" fillId="14" borderId="4" xfId="5" applyNumberFormat="1" applyFont="1" applyFill="1" applyBorder="1">
      <alignment vertical="top"/>
    </xf>
    <xf numFmtId="181" fontId="32" fillId="14" borderId="4" xfId="0" applyNumberFormat="1" applyFont="1" applyFill="1" applyBorder="1" applyAlignment="1">
      <alignment horizontal="right" vertical="top"/>
    </xf>
    <xf numFmtId="171" fontId="32" fillId="14" borderId="4" xfId="5" applyFont="1" applyFill="1" applyBorder="1">
      <alignment vertical="top"/>
    </xf>
    <xf numFmtId="170" fontId="32" fillId="14" borderId="4" xfId="1" applyFont="1" applyFill="1" applyBorder="1">
      <alignment vertical="top"/>
    </xf>
    <xf numFmtId="176" fontId="32" fillId="14" borderId="4" xfId="5" applyNumberFormat="1" applyFont="1" applyFill="1" applyBorder="1">
      <alignment vertical="top"/>
    </xf>
    <xf numFmtId="167" fontId="32" fillId="14" borderId="4" xfId="0" applyFont="1" applyFill="1" applyBorder="1">
      <alignment vertical="top"/>
    </xf>
    <xf numFmtId="167" fontId="25" fillId="15" borderId="13" xfId="0" applyFont="1" applyFill="1" applyBorder="1" applyAlignment="1">
      <alignment vertical="top"/>
    </xf>
    <xf numFmtId="171" fontId="32" fillId="0" borderId="16" xfId="5" applyFont="1" applyFill="1" applyBorder="1">
      <alignment vertical="top"/>
    </xf>
    <xf numFmtId="167" fontId="0" fillId="0" borderId="6" xfId="0" applyFont="1" applyBorder="1" applyAlignment="1">
      <alignment vertical="top"/>
    </xf>
    <xf numFmtId="167" fontId="18" fillId="15" borderId="13" xfId="0" applyFont="1" applyFill="1" applyBorder="1" applyAlignment="1">
      <alignment vertical="top"/>
    </xf>
    <xf numFmtId="175" fontId="9" fillId="0" borderId="0" xfId="0" applyNumberFormat="1" applyFont="1" applyFill="1" applyBorder="1" applyAlignment="1">
      <alignment vertical="top"/>
    </xf>
    <xf numFmtId="171" fontId="0" fillId="14" borderId="4" xfId="5" applyFont="1" applyFill="1" applyBorder="1">
      <alignment vertical="top"/>
    </xf>
    <xf numFmtId="167" fontId="15" fillId="0" borderId="0" xfId="0" applyFont="1" applyAlignment="1">
      <alignment vertical="top"/>
    </xf>
    <xf numFmtId="175" fontId="15" fillId="0" borderId="0" xfId="0" applyNumberFormat="1" applyFont="1" applyAlignment="1">
      <alignment vertical="top"/>
    </xf>
    <xf numFmtId="170" fontId="9" fillId="8" borderId="17" xfId="1" applyFont="1" applyFill="1" applyBorder="1">
      <alignment vertical="top"/>
    </xf>
    <xf numFmtId="166" fontId="32" fillId="14" borderId="4" xfId="4" applyFont="1" applyFill="1" applyBorder="1">
      <alignment vertical="top"/>
    </xf>
    <xf numFmtId="167" fontId="7" fillId="0" borderId="18" xfId="0" applyNumberFormat="1" applyFont="1" applyFill="1" applyBorder="1">
      <alignment vertical="top"/>
    </xf>
    <xf numFmtId="171" fontId="15" fillId="0" borderId="0" xfId="0" applyNumberFormat="1" applyFont="1" applyFill="1" applyAlignment="1">
      <alignment vertical="top"/>
    </xf>
    <xf numFmtId="167" fontId="24" fillId="0" borderId="0" xfId="0" applyFont="1" applyFill="1" applyBorder="1">
      <alignment vertical="top"/>
    </xf>
    <xf numFmtId="167" fontId="27" fillId="0" borderId="0" xfId="0" applyFont="1" applyFill="1" applyBorder="1">
      <alignment vertical="top"/>
    </xf>
    <xf numFmtId="171" fontId="16" fillId="0" borderId="0" xfId="0" applyNumberFormat="1" applyFont="1" applyFill="1" applyBorder="1">
      <alignment vertical="top"/>
    </xf>
    <xf numFmtId="171" fontId="16" fillId="14" borderId="4" xfId="5" applyFont="1" applyFill="1" applyBorder="1">
      <alignment vertical="top"/>
    </xf>
    <xf numFmtId="167" fontId="9" fillId="0" borderId="15" xfId="0" applyFont="1" applyFill="1" applyBorder="1">
      <alignment vertical="top"/>
    </xf>
    <xf numFmtId="175" fontId="7" fillId="0" borderId="18" xfId="0" applyNumberFormat="1" applyFont="1" applyFill="1" applyBorder="1">
      <alignment vertical="top"/>
    </xf>
    <xf numFmtId="175" fontId="7" fillId="0" borderId="0" xfId="0" applyNumberFormat="1" applyFont="1" applyFill="1" applyBorder="1">
      <alignment vertical="top"/>
    </xf>
    <xf numFmtId="175" fontId="10" fillId="0" borderId="0" xfId="0" applyNumberFormat="1" applyFont="1" applyFill="1" applyBorder="1">
      <alignment vertical="top"/>
    </xf>
    <xf numFmtId="166" fontId="7" fillId="0" borderId="0" xfId="4" applyFont="1" applyFill="1" applyBorder="1">
      <alignment vertical="top"/>
    </xf>
    <xf numFmtId="167" fontId="7" fillId="0" borderId="0" xfId="0" applyFont="1" applyFill="1" applyBorder="1" applyAlignment="1">
      <alignment vertical="top"/>
    </xf>
    <xf numFmtId="167" fontId="9" fillId="15" borderId="0" xfId="0" applyFont="1" applyFill="1" applyAlignment="1">
      <alignment vertical="top"/>
    </xf>
    <xf numFmtId="167" fontId="7" fillId="15" borderId="0" xfId="0" applyFont="1" applyFill="1" applyAlignment="1">
      <alignment vertical="top"/>
    </xf>
    <xf numFmtId="167" fontId="18" fillId="15" borderId="0" xfId="0" applyFont="1" applyFill="1" applyBorder="1" applyAlignment="1">
      <alignment vertical="top"/>
    </xf>
    <xf numFmtId="167" fontId="18" fillId="15" borderId="19" xfId="0" applyFont="1" applyFill="1" applyBorder="1" applyAlignment="1">
      <alignment vertical="top"/>
    </xf>
    <xf numFmtId="167" fontId="18" fillId="15" borderId="20" xfId="0" applyFont="1" applyFill="1" applyBorder="1" applyAlignment="1">
      <alignment vertical="top"/>
    </xf>
    <xf numFmtId="167" fontId="7" fillId="15" borderId="20" xfId="0" applyFont="1" applyFill="1" applyBorder="1" applyAlignment="1">
      <alignment vertical="top"/>
    </xf>
    <xf numFmtId="167" fontId="0" fillId="15" borderId="20" xfId="0" applyFont="1" applyFill="1" applyBorder="1" applyAlignment="1">
      <alignment vertical="top"/>
    </xf>
    <xf numFmtId="167" fontId="9" fillId="15" borderId="21" xfId="0" applyFont="1" applyFill="1" applyBorder="1" applyAlignment="1">
      <alignment vertical="top"/>
    </xf>
    <xf numFmtId="167" fontId="9" fillId="15" borderId="22" xfId="0" applyFont="1" applyFill="1" applyBorder="1" applyAlignment="1">
      <alignment vertical="top"/>
    </xf>
    <xf numFmtId="167" fontId="10" fillId="15" borderId="0" xfId="0" applyFont="1" applyFill="1" applyBorder="1" applyAlignment="1">
      <alignment vertical="top"/>
    </xf>
    <xf numFmtId="167" fontId="18" fillId="15" borderId="23" xfId="0" applyFont="1" applyFill="1" applyBorder="1" applyAlignment="1">
      <alignment vertical="top"/>
    </xf>
    <xf numFmtId="167" fontId="18" fillId="15" borderId="22" xfId="0" applyFont="1" applyFill="1" applyBorder="1" applyAlignment="1">
      <alignment vertical="top"/>
    </xf>
    <xf numFmtId="167" fontId="9" fillId="15" borderId="24" xfId="0" applyFont="1" applyFill="1" applyBorder="1" applyAlignment="1">
      <alignment vertical="top"/>
    </xf>
    <xf numFmtId="167" fontId="9" fillId="15" borderId="25" xfId="0" applyFont="1" applyFill="1" applyBorder="1" applyAlignment="1">
      <alignment vertical="top"/>
    </xf>
    <xf numFmtId="167" fontId="9" fillId="15" borderId="23" xfId="0" applyFont="1" applyFill="1" applyBorder="1" applyAlignment="1">
      <alignment vertical="top"/>
    </xf>
    <xf numFmtId="167" fontId="7" fillId="15" borderId="21" xfId="0" applyFont="1" applyFill="1" applyBorder="1" applyAlignment="1">
      <alignment vertical="top"/>
    </xf>
    <xf numFmtId="167" fontId="10" fillId="15" borderId="23" xfId="0" applyFont="1" applyFill="1" applyBorder="1" applyAlignment="1">
      <alignment vertical="top"/>
    </xf>
    <xf numFmtId="167" fontId="0" fillId="0" borderId="5" xfId="0" applyFont="1" applyFill="1" applyBorder="1" applyAlignment="1">
      <alignment vertical="top"/>
    </xf>
    <xf numFmtId="167" fontId="9" fillId="0" borderId="5" xfId="0" applyFont="1" applyFill="1" applyBorder="1" applyAlignment="1">
      <alignment vertical="top"/>
    </xf>
    <xf numFmtId="167" fontId="9" fillId="0" borderId="5" xfId="0" applyFont="1" applyBorder="1" applyAlignment="1">
      <alignment vertical="top"/>
    </xf>
    <xf numFmtId="167" fontId="7" fillId="0" borderId="5" xfId="0" applyFont="1" applyFill="1" applyBorder="1" applyAlignment="1">
      <alignment vertical="top"/>
    </xf>
    <xf numFmtId="167" fontId="0" fillId="0" borderId="5" xfId="0" applyFont="1" applyBorder="1" applyAlignment="1">
      <alignment vertical="top"/>
    </xf>
    <xf numFmtId="166" fontId="9" fillId="0" borderId="5" xfId="4" applyFont="1" applyFill="1" applyBorder="1">
      <alignment vertical="top"/>
    </xf>
    <xf numFmtId="167" fontId="0" fillId="0" borderId="26" xfId="0" applyFont="1" applyFill="1" applyBorder="1" applyAlignment="1">
      <alignment vertical="top"/>
    </xf>
    <xf numFmtId="167" fontId="0" fillId="0" borderId="29" xfId="0" applyFont="1" applyBorder="1" applyAlignment="1">
      <alignment vertical="top"/>
    </xf>
    <xf numFmtId="167" fontId="9" fillId="0" borderId="29" xfId="0" applyFont="1" applyFill="1" applyBorder="1" applyAlignment="1">
      <alignment vertical="top"/>
    </xf>
    <xf numFmtId="167" fontId="9" fillId="0" borderId="29" xfId="0" applyFont="1" applyBorder="1" applyAlignment="1">
      <alignment vertical="top"/>
    </xf>
    <xf numFmtId="167" fontId="0" fillId="0" borderId="29" xfId="0" applyFont="1" applyFill="1" applyBorder="1" applyAlignment="1">
      <alignment vertical="top"/>
    </xf>
    <xf numFmtId="167" fontId="7" fillId="0" borderId="29" xfId="0" applyFont="1" applyFill="1" applyBorder="1">
      <alignment vertical="top"/>
    </xf>
    <xf numFmtId="167" fontId="32" fillId="0" borderId="29" xfId="0" applyFont="1" applyFill="1" applyBorder="1">
      <alignment vertical="top"/>
    </xf>
    <xf numFmtId="167" fontId="7" fillId="0" borderId="29" xfId="0" applyFont="1" applyFill="1" applyBorder="1" applyAlignment="1">
      <alignment vertical="top"/>
    </xf>
    <xf numFmtId="166" fontId="18" fillId="0" borderId="27" xfId="4" applyFont="1" applyFill="1" applyBorder="1">
      <alignment vertical="top"/>
    </xf>
    <xf numFmtId="166" fontId="18" fillId="0" borderId="30" xfId="4" applyFont="1" applyFill="1" applyBorder="1">
      <alignment vertical="top"/>
    </xf>
    <xf numFmtId="167" fontId="0" fillId="0" borderId="28" xfId="0" applyFont="1" applyFill="1" applyBorder="1" applyAlignment="1">
      <alignment vertical="top"/>
    </xf>
    <xf numFmtId="175" fontId="32" fillId="0" borderId="0" xfId="0" applyNumberFormat="1" applyFont="1" applyAlignment="1">
      <alignment vertical="top"/>
    </xf>
    <xf numFmtId="166" fontId="0" fillId="0" borderId="0" xfId="4" applyFont="1" applyBorder="1">
      <alignment vertical="top"/>
    </xf>
    <xf numFmtId="175" fontId="0" fillId="0" borderId="12" xfId="0" applyNumberFormat="1" applyFont="1" applyBorder="1" applyAlignment="1">
      <alignment vertical="top"/>
    </xf>
    <xf numFmtId="175" fontId="0" fillId="0" borderId="0" xfId="0" applyNumberFormat="1" applyFont="1" applyBorder="1" applyAlignment="1">
      <alignment vertical="top"/>
    </xf>
    <xf numFmtId="167" fontId="43" fillId="15" borderId="0" xfId="0" applyFont="1" applyFill="1" applyAlignment="1">
      <alignment vertical="top"/>
    </xf>
  </cellXfs>
  <cellStyles count="15">
    <cellStyle name="Accent5" xfId="7" builtinId="45"/>
    <cellStyle name="Body: normal cell" xfId="14" xr:uid="{EB2E602A-E9C2-4258-89D9-A76BAFC11DD5}"/>
    <cellStyle name="Comma [0]" xfId="8" builtinId="6" hidden="1"/>
    <cellStyle name="Currency [0]" xfId="9" builtinId="7" hidden="1"/>
    <cellStyle name="DateLong" xfId="6" xr:uid="{00000000-0005-0000-0000-000003000000}"/>
    <cellStyle name="DateShort" xfId="3" xr:uid="{00000000-0005-0000-0000-000004000000}"/>
    <cellStyle name="Factor" xfId="5" xr:uid="{00000000-0005-0000-0000-000005000000}"/>
    <cellStyle name="Hyperlink" xfId="13" builtinId="8"/>
    <cellStyle name="Hyperlink 2" xfId="10" xr:uid="{00000000-0005-0000-0000-000007000000}"/>
    <cellStyle name="Input" xfId="2" builtinId="20"/>
    <cellStyle name="Normal" xfId="0" builtinId="0" customBuiltin="1"/>
    <cellStyle name="Percent" xfId="1" builtinId="5" customBuiltin="1"/>
    <cellStyle name="Percent 2" xfId="12" xr:uid="{9AFB8D47-D9FE-47C7-9A41-79BD1DC46526}"/>
    <cellStyle name="SourceNote" xfId="11" xr:uid="{00000000-0005-0000-0000-00000B000000}"/>
    <cellStyle name="Year" xfId="4" xr:uid="{00000000-0005-0000-0000-00000C000000}"/>
  </cellStyles>
  <dxfs count="0"/>
  <tableStyles count="0" defaultTableStyle="TableStyleMedium2" defaultPivotStyle="PivotStyleLight16"/>
  <colors>
    <mruColors>
      <color rgb="FF800000"/>
      <color rgb="FFFF1A1A"/>
      <color rgb="FFFF8080"/>
      <color rgb="FFFFB3B3"/>
      <color rgb="FFFFE5E5"/>
      <color rgb="FFFFE5FF"/>
      <color rgb="FFFF4D4D"/>
      <color rgb="FFE60000"/>
      <color rgb="FFB30000"/>
      <color rgb="FF4D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EITI Countries: Public Revenue</a:t>
            </a:r>
            <a:r>
              <a:rPr lang="en-GB" baseline="0"/>
              <a:t> </a:t>
            </a:r>
            <a:r>
              <a:rPr lang="en-GB"/>
              <a:t>$ / ton CO2E (2018)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All_Calcs!$H$5:$H$24</c:f>
              <c:strCache>
                <c:ptCount val="20"/>
                <c:pt idx="0">
                  <c:v> Albania </c:v>
                </c:pt>
                <c:pt idx="1">
                  <c:v> Argentina </c:v>
                </c:pt>
                <c:pt idx="2">
                  <c:v> Chad </c:v>
                </c:pt>
                <c:pt idx="3">
                  <c:v> Colombia </c:v>
                </c:pt>
                <c:pt idx="4">
                  <c:v> Congo-Brazzaville </c:v>
                </c:pt>
                <c:pt idx="5">
                  <c:v> Cote d'Ivoire </c:v>
                </c:pt>
                <c:pt idx="6">
                  <c:v> Ghana </c:v>
                </c:pt>
                <c:pt idx="7">
                  <c:v> Indonesia </c:v>
                </c:pt>
                <c:pt idx="8">
                  <c:v> Iraq </c:v>
                </c:pt>
                <c:pt idx="9">
                  <c:v> Kazakhstan </c:v>
                </c:pt>
                <c:pt idx="10">
                  <c:v> Mexico  </c:v>
                </c:pt>
                <c:pt idx="11">
                  <c:v> Mongolia </c:v>
                </c:pt>
                <c:pt idx="12">
                  <c:v> Myanmar </c:v>
                </c:pt>
                <c:pt idx="13">
                  <c:v> Nigeria </c:v>
                </c:pt>
                <c:pt idx="14">
                  <c:v> Norway </c:v>
                </c:pt>
                <c:pt idx="15">
                  <c:v> Peru </c:v>
                </c:pt>
                <c:pt idx="16">
                  <c:v> Philippines </c:v>
                </c:pt>
                <c:pt idx="17">
                  <c:v> Senegal </c:v>
                </c:pt>
                <c:pt idx="18">
                  <c:v> Trinidad and Tobago </c:v>
                </c:pt>
                <c:pt idx="19">
                  <c:v> United Kingdom </c:v>
                </c:pt>
              </c:strCache>
            </c:strRef>
          </c:cat>
          <c:val>
            <c:numRef>
              <c:f>All_Calcs!$U$5:$U$24</c:f>
              <c:numCache>
                <c:formatCode>###0_);\(###0\);"-  ";" "@" "</c:formatCode>
                <c:ptCount val="20"/>
                <c:pt idx="0">
                  <c:v>23.534470249909276</c:v>
                </c:pt>
                <c:pt idx="1">
                  <c:v>13.089980487829161</c:v>
                </c:pt>
                <c:pt idx="2">
                  <c:v>30.974010918642247</c:v>
                </c:pt>
                <c:pt idx="3">
                  <c:v>35.604907162500766</c:v>
                </c:pt>
                <c:pt idx="4">
                  <c:v>33.412794578685279</c:v>
                </c:pt>
                <c:pt idx="5">
                  <c:v>44.205733273217575</c:v>
                </c:pt>
                <c:pt idx="6">
                  <c:v>33.143125031156167</c:v>
                </c:pt>
                <c:pt idx="7">
                  <c:v>30.979086823291034</c:v>
                </c:pt>
                <c:pt idx="8">
                  <c:v>115.09363854312681</c:v>
                </c:pt>
                <c:pt idx="9">
                  <c:v>38.772596096268401</c:v>
                </c:pt>
                <c:pt idx="10">
                  <c:v>70.676626279013263</c:v>
                </c:pt>
                <c:pt idx="11">
                  <c:v>28.095344518122165</c:v>
                </c:pt>
                <c:pt idx="12">
                  <c:v>15.65322171172245</c:v>
                </c:pt>
                <c:pt idx="13">
                  <c:v>74.499876485171512</c:v>
                </c:pt>
                <c:pt idx="14">
                  <c:v>60.250103384058619</c:v>
                </c:pt>
                <c:pt idx="15">
                  <c:v>11.123916035752393</c:v>
                </c:pt>
                <c:pt idx="16">
                  <c:v>71.619193349039591</c:v>
                </c:pt>
                <c:pt idx="17">
                  <c:v>99.616897472239145</c:v>
                </c:pt>
                <c:pt idx="18">
                  <c:v>10.317590604513834</c:v>
                </c:pt>
                <c:pt idx="19">
                  <c:v>5.9853621033858921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C-453C-8829-8BCB0F84D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overlap val="-13"/>
        <c:axId val="2002962847"/>
        <c:axId val="2002963263"/>
      </c:barChart>
      <c:catAx>
        <c:axId val="2002962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02963263"/>
        <c:crosses val="autoZero"/>
        <c:auto val="1"/>
        <c:lblAlgn val="ctr"/>
        <c:lblOffset val="100"/>
        <c:noMultiLvlLbl val="0"/>
      </c:catAx>
      <c:valAx>
        <c:axId val="2002963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/ ton CO2E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##0_);\(###0\);&quot;-  &quot;;&quot; &quot;@&quot;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02962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1</xdr:col>
      <xdr:colOff>1019175</xdr:colOff>
      <xdr:row>7</xdr:row>
      <xdr:rowOff>120967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476250"/>
          <a:ext cx="981075" cy="882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0</xdr:row>
      <xdr:rowOff>154781</xdr:rowOff>
    </xdr:from>
    <xdr:to>
      <xdr:col>5</xdr:col>
      <xdr:colOff>444066</xdr:colOff>
      <xdr:row>7</xdr:row>
      <xdr:rowOff>95250</xdr:rowOff>
    </xdr:to>
    <xdr:pic>
      <xdr:nvPicPr>
        <xdr:cNvPr id="2" name="image00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154781"/>
          <a:ext cx="1646598" cy="13573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67734</xdr:colOff>
      <xdr:row>25</xdr:row>
      <xdr:rowOff>25400</xdr:rowOff>
    </xdr:from>
    <xdr:to>
      <xdr:col>20</xdr:col>
      <xdr:colOff>643467</xdr:colOff>
      <xdr:row>48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7D95A2-C1A0-426B-BA16-55D9489B2C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ny.west@openoil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ipcc-nggip.iges.or.jp/public/2006gl/pdf/2_Volume2/V2_1_Ch1_Introduction.pdf" TargetMode="External"/><Relationship Id="rId7" Type="http://schemas.openxmlformats.org/officeDocument/2006/relationships/hyperlink" Target="https://www.eia.gov/totalenergy/data/monthly/pdf/flow/fossil_fuel_spaghetti_2020.pdf" TargetMode="External"/><Relationship Id="rId2" Type="http://schemas.openxmlformats.org/officeDocument/2006/relationships/hyperlink" Target="https://www.ipcc.ch/report/sixth-assessment-report-working-group-i/" TargetMode="External"/><Relationship Id="rId1" Type="http://schemas.openxmlformats.org/officeDocument/2006/relationships/hyperlink" Target="https://www.ipcc-nggip.iges.or.jp/public/2006gl/pdf/2_Volume2/V2_1_Ch1_Introduction.pdf" TargetMode="External"/><Relationship Id="rId6" Type="http://schemas.openxmlformats.org/officeDocument/2006/relationships/hyperlink" Target="https://www.eia.gov/environment/emissions/co2_vol_mass.php" TargetMode="External"/><Relationship Id="rId5" Type="http://schemas.openxmlformats.org/officeDocument/2006/relationships/hyperlink" Target="https://www.iea.org/reports/methane-tracker-2021" TargetMode="External"/><Relationship Id="rId4" Type="http://schemas.openxmlformats.org/officeDocument/2006/relationships/hyperlink" Target="https://www.iea.org/reports/methane-tracker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0" tint="-0.34998626667073579"/>
  </sheetPr>
  <dimension ref="A1:O38"/>
  <sheetViews>
    <sheetView showGridLines="0" tabSelected="1" zoomScaleNormal="100" workbookViewId="0">
      <selection activeCell="E12" sqref="E12"/>
    </sheetView>
  </sheetViews>
  <sheetFormatPr defaultColWidth="0" defaultRowHeight="12.75" zeroHeight="1" x14ac:dyDescent="0.2"/>
  <cols>
    <col min="1" max="1" width="1.28515625" style="24" customWidth="1"/>
    <col min="2" max="2" width="22.85546875" style="24" customWidth="1"/>
    <col min="3" max="3" width="33.28515625" style="24" customWidth="1"/>
    <col min="4" max="4" width="21.42578125" style="24" customWidth="1"/>
    <col min="5" max="6" width="9.140625" style="24" customWidth="1"/>
    <col min="7" max="7" width="41" style="24" customWidth="1"/>
    <col min="8" max="8" width="9.140625" style="24" customWidth="1"/>
    <col min="9" max="9" width="1" style="24" customWidth="1"/>
    <col min="10" max="10" width="9.140625" style="24" hidden="1" customWidth="1"/>
    <col min="11" max="11" width="34.5703125" style="24" hidden="1" customWidth="1"/>
    <col min="12" max="12" width="10.7109375" style="24" hidden="1" customWidth="1"/>
    <col min="13" max="13" width="12.85546875" style="24" hidden="1" customWidth="1"/>
    <col min="14" max="15" width="11.140625" style="24" hidden="1" customWidth="1"/>
    <col min="16" max="16384" width="9.140625" style="24" hidden="1"/>
  </cols>
  <sheetData>
    <row r="1" spans="1:9" x14ac:dyDescent="0.2"/>
    <row r="2" spans="1:9" ht="21" x14ac:dyDescent="0.2">
      <c r="A2" s="25"/>
      <c r="B2" s="26"/>
      <c r="C2" s="26"/>
      <c r="D2" s="26"/>
      <c r="E2" s="26"/>
      <c r="F2" s="26"/>
      <c r="G2" s="26"/>
      <c r="H2" s="26"/>
      <c r="I2" s="25"/>
    </row>
    <row r="3" spans="1:9" x14ac:dyDescent="0.2">
      <c r="A3" s="25"/>
      <c r="B3" s="27"/>
      <c r="C3" s="27"/>
      <c r="D3" s="27"/>
      <c r="E3" s="27"/>
      <c r="F3" s="27"/>
      <c r="G3" s="27"/>
      <c r="H3" s="27"/>
      <c r="I3" s="25"/>
    </row>
    <row r="4" spans="1:9" x14ac:dyDescent="0.2">
      <c r="A4" s="25"/>
      <c r="B4" s="27"/>
      <c r="C4" s="27"/>
      <c r="D4" s="27"/>
      <c r="E4" s="27"/>
      <c r="F4" s="27"/>
      <c r="G4" s="27"/>
      <c r="H4" s="27"/>
      <c r="I4" s="25"/>
    </row>
    <row r="5" spans="1:9" x14ac:dyDescent="0.2">
      <c r="A5" s="25"/>
      <c r="B5" s="27"/>
      <c r="C5" s="27"/>
      <c r="D5" s="27"/>
      <c r="E5" s="27"/>
      <c r="F5" s="27"/>
      <c r="G5" s="27"/>
      <c r="H5" s="27"/>
      <c r="I5" s="25"/>
    </row>
    <row r="6" spans="1:9" x14ac:dyDescent="0.2">
      <c r="A6" s="25"/>
      <c r="B6" s="27"/>
      <c r="C6" s="27"/>
      <c r="D6" s="27"/>
      <c r="E6" s="27"/>
      <c r="F6" s="27"/>
      <c r="G6" s="27"/>
      <c r="H6" s="27"/>
      <c r="I6" s="25"/>
    </row>
    <row r="7" spans="1:9" x14ac:dyDescent="0.2">
      <c r="A7" s="25"/>
      <c r="B7" s="27"/>
      <c r="C7" s="27"/>
      <c r="D7" s="27"/>
      <c r="E7" s="27"/>
      <c r="F7" s="27"/>
      <c r="G7" s="27"/>
      <c r="H7" s="27"/>
      <c r="I7" s="25"/>
    </row>
    <row r="8" spans="1:9" ht="13.5" customHeight="1" x14ac:dyDescent="0.2">
      <c r="A8" s="25"/>
      <c r="B8" s="27"/>
      <c r="C8" s="27"/>
      <c r="D8" s="27"/>
      <c r="E8" s="27"/>
      <c r="F8" s="27"/>
      <c r="G8" s="27"/>
      <c r="H8" s="27"/>
      <c r="I8" s="25"/>
    </row>
    <row r="9" spans="1:9" x14ac:dyDescent="0.2">
      <c r="A9" s="25"/>
      <c r="B9" s="28" t="s">
        <v>44</v>
      </c>
      <c r="C9" s="15" t="s">
        <v>688</v>
      </c>
      <c r="D9" s="27"/>
      <c r="E9" s="27"/>
      <c r="F9" s="27"/>
      <c r="G9" s="27"/>
      <c r="H9" s="27"/>
      <c r="I9" s="25"/>
    </row>
    <row r="10" spans="1:9" x14ac:dyDescent="0.2">
      <c r="A10" s="25"/>
      <c r="B10" s="28" t="s">
        <v>40</v>
      </c>
      <c r="C10" s="132">
        <v>44445</v>
      </c>
      <c r="D10" s="27"/>
      <c r="E10" s="27"/>
      <c r="F10" s="27"/>
      <c r="G10" s="27"/>
      <c r="H10" s="27"/>
      <c r="I10" s="25"/>
    </row>
    <row r="11" spans="1:9" x14ac:dyDescent="0.2">
      <c r="A11" s="25"/>
      <c r="B11" s="28" t="s">
        <v>41</v>
      </c>
      <c r="C11" s="15" t="s">
        <v>689</v>
      </c>
      <c r="D11" s="27"/>
      <c r="E11" s="27"/>
      <c r="F11" s="27"/>
      <c r="G11" s="27"/>
      <c r="H11" s="27"/>
      <c r="I11" s="25"/>
    </row>
    <row r="12" spans="1:9" x14ac:dyDescent="0.2">
      <c r="A12" s="25"/>
      <c r="B12" s="27"/>
      <c r="C12" s="27"/>
      <c r="D12" s="27"/>
      <c r="E12" s="27"/>
      <c r="F12" s="27"/>
      <c r="G12" s="27"/>
      <c r="H12" s="27"/>
      <c r="I12" s="25"/>
    </row>
    <row r="13" spans="1:9" x14ac:dyDescent="0.2">
      <c r="A13" s="25"/>
      <c r="B13" s="27"/>
      <c r="C13" s="27"/>
      <c r="D13" s="27"/>
      <c r="E13" s="27"/>
      <c r="F13" s="27"/>
      <c r="G13" s="27"/>
      <c r="H13" s="27"/>
      <c r="I13" s="25"/>
    </row>
    <row r="14" spans="1:9" x14ac:dyDescent="0.2">
      <c r="A14" s="25"/>
      <c r="I14" s="25"/>
    </row>
    <row r="15" spans="1:9" x14ac:dyDescent="0.2">
      <c r="A15" s="25"/>
      <c r="I15" s="25"/>
    </row>
    <row r="16" spans="1:9" x14ac:dyDescent="0.2">
      <c r="A16" s="25"/>
      <c r="I16" s="25"/>
    </row>
    <row r="17" spans="1:9" x14ac:dyDescent="0.2">
      <c r="A17" s="25"/>
      <c r="B17" s="29"/>
      <c r="I17" s="25"/>
    </row>
    <row r="18" spans="1:9" x14ac:dyDescent="0.2">
      <c r="A18" s="25"/>
      <c r="B18" s="29"/>
      <c r="I18" s="25"/>
    </row>
    <row r="19" spans="1:9" x14ac:dyDescent="0.2">
      <c r="A19" s="25"/>
      <c r="B19" s="29"/>
      <c r="I19" s="25"/>
    </row>
    <row r="20" spans="1:9" x14ac:dyDescent="0.2">
      <c r="A20" s="25"/>
      <c r="B20" s="29"/>
      <c r="I20" s="25"/>
    </row>
    <row r="21" spans="1:9" x14ac:dyDescent="0.2">
      <c r="A21" s="25"/>
      <c r="B21" s="29"/>
      <c r="I21" s="25"/>
    </row>
    <row r="22" spans="1:9" x14ac:dyDescent="0.2">
      <c r="A22" s="25"/>
      <c r="B22" s="29"/>
      <c r="I22" s="25"/>
    </row>
    <row r="23" spans="1:9" x14ac:dyDescent="0.2">
      <c r="A23" s="25"/>
      <c r="B23" s="29"/>
      <c r="I23" s="25"/>
    </row>
    <row r="24" spans="1:9" x14ac:dyDescent="0.2">
      <c r="A24" s="25"/>
      <c r="I24" s="25"/>
    </row>
    <row r="25" spans="1:9" x14ac:dyDescent="0.2">
      <c r="A25" s="25"/>
      <c r="I25" s="25"/>
    </row>
    <row r="26" spans="1:9" x14ac:dyDescent="0.2">
      <c r="A26" s="25"/>
      <c r="I26" s="25"/>
    </row>
    <row r="27" spans="1:9" x14ac:dyDescent="0.2">
      <c r="A27" s="25"/>
      <c r="I27" s="25"/>
    </row>
    <row r="28" spans="1:9" x14ac:dyDescent="0.2">
      <c r="A28" s="25"/>
      <c r="I28" s="25"/>
    </row>
    <row r="29" spans="1:9" x14ac:dyDescent="0.2">
      <c r="A29" s="25"/>
      <c r="I29" s="25"/>
    </row>
    <row r="30" spans="1:9" x14ac:dyDescent="0.2">
      <c r="A30" s="25"/>
      <c r="I30" s="25"/>
    </row>
    <row r="31" spans="1:9" x14ac:dyDescent="0.2">
      <c r="A31" s="25"/>
      <c r="I31" s="25"/>
    </row>
    <row r="32" spans="1:9" x14ac:dyDescent="0.2">
      <c r="A32" s="25"/>
      <c r="I32" s="25"/>
    </row>
    <row r="33" spans="1:9" ht="6.7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5" hidden="1" x14ac:dyDescent="0.2">
      <c r="B34" s="30" t="s">
        <v>42</v>
      </c>
    </row>
    <row r="35" spans="1:9" x14ac:dyDescent="0.2"/>
    <row r="36" spans="1:9" x14ac:dyDescent="0.2"/>
    <row r="37" spans="1:9" x14ac:dyDescent="0.2"/>
    <row r="38" spans="1:9" x14ac:dyDescent="0.2"/>
  </sheetData>
  <hyperlinks>
    <hyperlink ref="C11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A6A6A6"/>
  </sheetPr>
  <dimension ref="A2:M86"/>
  <sheetViews>
    <sheetView showGridLines="0" zoomScale="80" zoomScaleNormal="80" workbookViewId="0">
      <selection activeCell="F27" sqref="F27"/>
    </sheetView>
  </sheetViews>
  <sheetFormatPr defaultColWidth="14.5703125" defaultRowHeight="15.75" customHeight="1" x14ac:dyDescent="0.2"/>
  <cols>
    <col min="1" max="4" width="1.7109375" style="13" customWidth="1"/>
    <col min="5" max="8" width="14.5703125" style="1"/>
    <col min="9" max="9" width="47" style="1" customWidth="1"/>
    <col min="10" max="16384" width="14.5703125" style="1"/>
  </cols>
  <sheetData>
    <row r="2" spans="1:9" ht="15.75" customHeight="1" x14ac:dyDescent="0.2">
      <c r="A2" s="1"/>
      <c r="B2" s="1"/>
      <c r="C2" s="1"/>
      <c r="D2" s="1"/>
      <c r="E2" s="19"/>
    </row>
    <row r="3" spans="1:9" ht="15.75" customHeight="1" x14ac:dyDescent="0.2">
      <c r="A3" s="1"/>
      <c r="B3" s="1"/>
      <c r="C3" s="1"/>
      <c r="D3" s="1"/>
      <c r="E3" s="7"/>
    </row>
    <row r="4" spans="1:9" ht="15.75" customHeight="1" x14ac:dyDescent="0.2">
      <c r="A4" s="1"/>
      <c r="B4" s="1"/>
      <c r="C4" s="1"/>
      <c r="D4" s="1"/>
      <c r="E4" s="7"/>
    </row>
    <row r="9" spans="1:9" ht="15.75" customHeight="1" x14ac:dyDescent="0.2">
      <c r="A9" s="13" t="s">
        <v>4</v>
      </c>
    </row>
    <row r="10" spans="1:9" ht="15.75" customHeight="1" x14ac:dyDescent="0.2">
      <c r="B10" s="13" t="s">
        <v>5</v>
      </c>
      <c r="E10" s="19"/>
    </row>
    <row r="11" spans="1:9" ht="15.6" customHeight="1" x14ac:dyDescent="0.2">
      <c r="E11" s="11" t="s">
        <v>6</v>
      </c>
      <c r="I11" s="31" t="s">
        <v>7</v>
      </c>
    </row>
    <row r="12" spans="1:9" s="54" customFormat="1" ht="3.75" customHeight="1" x14ac:dyDescent="0.2">
      <c r="A12" s="2"/>
      <c r="B12" s="2"/>
      <c r="C12" s="2"/>
      <c r="D12" s="2"/>
      <c r="E12" s="56"/>
      <c r="I12" s="35"/>
    </row>
    <row r="13" spans="1:9" ht="15.75" customHeight="1" x14ac:dyDescent="0.2">
      <c r="E13" s="11" t="s">
        <v>8</v>
      </c>
      <c r="I13" s="32" t="s">
        <v>9</v>
      </c>
    </row>
    <row r="14" spans="1:9" s="54" customFormat="1" ht="3.75" customHeight="1" x14ac:dyDescent="0.2">
      <c r="A14" s="2"/>
      <c r="B14" s="2"/>
      <c r="C14" s="2"/>
      <c r="D14" s="2"/>
      <c r="E14" s="56"/>
      <c r="I14" s="35"/>
    </row>
    <row r="15" spans="1:9" ht="15.75" customHeight="1" x14ac:dyDescent="0.2">
      <c r="E15" s="11" t="s">
        <v>52</v>
      </c>
      <c r="I15" s="33" t="s">
        <v>51</v>
      </c>
    </row>
    <row r="16" spans="1:9" s="54" customFormat="1" ht="3.75" customHeight="1" x14ac:dyDescent="0.2">
      <c r="A16" s="2"/>
      <c r="B16" s="2"/>
      <c r="C16" s="2"/>
      <c r="D16" s="2"/>
      <c r="E16" s="56"/>
      <c r="I16" s="35"/>
    </row>
    <row r="17" spans="1:13" ht="15.75" customHeight="1" x14ac:dyDescent="0.2">
      <c r="E17" s="11" t="s">
        <v>54</v>
      </c>
      <c r="I17" s="34" t="s">
        <v>53</v>
      </c>
    </row>
    <row r="18" spans="1:13" s="54" customFormat="1" ht="3.75" customHeight="1" x14ac:dyDescent="0.2">
      <c r="A18" s="2"/>
      <c r="B18" s="2"/>
      <c r="C18" s="2"/>
      <c r="D18" s="2"/>
      <c r="E18" s="56"/>
      <c r="I18" s="35"/>
    </row>
    <row r="19" spans="1:13" ht="15.75" customHeight="1" x14ac:dyDescent="0.2">
      <c r="E19" s="11" t="s">
        <v>69</v>
      </c>
      <c r="I19" s="35" t="s">
        <v>70</v>
      </c>
    </row>
    <row r="20" spans="1:13" ht="15.75" customHeight="1" x14ac:dyDescent="0.2">
      <c r="B20" s="13" t="s">
        <v>10</v>
      </c>
      <c r="E20" s="19"/>
    </row>
    <row r="21" spans="1:13" ht="15.75" customHeight="1" x14ac:dyDescent="0.2">
      <c r="E21" s="7" t="s">
        <v>11</v>
      </c>
      <c r="I21" s="36" t="s">
        <v>12</v>
      </c>
    </row>
    <row r="22" spans="1:13" ht="15.75" customHeight="1" x14ac:dyDescent="0.2">
      <c r="E22" s="7" t="s">
        <v>13</v>
      </c>
      <c r="I22" s="37" t="s">
        <v>14</v>
      </c>
    </row>
    <row r="23" spans="1:13" ht="15.75" customHeight="1" x14ac:dyDescent="0.2">
      <c r="E23" s="7" t="s">
        <v>15</v>
      </c>
      <c r="I23" s="38" t="s">
        <v>16</v>
      </c>
    </row>
    <row r="24" spans="1:13" ht="15.75" customHeight="1" x14ac:dyDescent="0.2">
      <c r="B24" s="13" t="s">
        <v>17</v>
      </c>
      <c r="E24" s="19"/>
    </row>
    <row r="25" spans="1:13" ht="15.75" customHeight="1" x14ac:dyDescent="0.2">
      <c r="E25" s="7" t="s">
        <v>3</v>
      </c>
      <c r="I25" s="39" t="s">
        <v>18</v>
      </c>
      <c r="L25" s="6"/>
      <c r="M25" s="6"/>
    </row>
    <row r="26" spans="1:13" s="54" customFormat="1" ht="3.75" customHeight="1" x14ac:dyDescent="0.2">
      <c r="A26" s="2"/>
      <c r="B26" s="2"/>
      <c r="C26" s="2"/>
      <c r="D26" s="2"/>
      <c r="E26" s="56"/>
      <c r="I26" s="35"/>
    </row>
    <row r="27" spans="1:13" ht="15.75" customHeight="1" x14ac:dyDescent="0.2">
      <c r="E27" s="7" t="s">
        <v>19</v>
      </c>
      <c r="I27" s="40" t="s">
        <v>20</v>
      </c>
      <c r="L27" s="6"/>
      <c r="M27" s="6"/>
    </row>
    <row r="28" spans="1:13" s="54" customFormat="1" ht="3.75" customHeight="1" x14ac:dyDescent="0.2">
      <c r="A28" s="2"/>
      <c r="B28" s="2"/>
      <c r="C28" s="2"/>
      <c r="D28" s="2"/>
      <c r="E28" s="56"/>
      <c r="I28" s="35"/>
    </row>
    <row r="29" spans="1:13" ht="15.75" customHeight="1" x14ac:dyDescent="0.2">
      <c r="E29" s="7" t="s">
        <v>21</v>
      </c>
      <c r="I29" s="40" t="s">
        <v>22</v>
      </c>
      <c r="L29" s="6"/>
      <c r="M29" s="6"/>
    </row>
    <row r="30" spans="1:13" ht="15.75" customHeight="1" x14ac:dyDescent="0.2">
      <c r="B30" s="13" t="s">
        <v>23</v>
      </c>
      <c r="E30" s="7"/>
      <c r="L30" s="6"/>
      <c r="M30" s="6"/>
    </row>
    <row r="31" spans="1:13" ht="15.75" customHeight="1" x14ac:dyDescent="0.2">
      <c r="E31" s="7" t="s">
        <v>24</v>
      </c>
      <c r="I31" s="41" t="s">
        <v>25</v>
      </c>
      <c r="L31" s="6"/>
      <c r="M31" s="6"/>
    </row>
    <row r="32" spans="1:13" ht="15.75" customHeight="1" x14ac:dyDescent="0.2">
      <c r="B32" s="13" t="s">
        <v>26</v>
      </c>
      <c r="E32" s="7"/>
    </row>
    <row r="33" spans="1:9" ht="15.75" customHeight="1" x14ac:dyDescent="0.2">
      <c r="E33" s="7" t="s">
        <v>27</v>
      </c>
      <c r="I33" s="42" t="s">
        <v>28</v>
      </c>
    </row>
    <row r="34" spans="1:9" s="54" customFormat="1" ht="3.75" customHeight="1" x14ac:dyDescent="0.2">
      <c r="A34" s="2"/>
      <c r="B34" s="2"/>
      <c r="C34" s="2"/>
      <c r="D34" s="2"/>
      <c r="E34" s="56"/>
      <c r="I34" s="35"/>
    </row>
    <row r="35" spans="1:9" ht="15.75" customHeight="1" x14ac:dyDescent="0.2">
      <c r="E35" s="7" t="s">
        <v>29</v>
      </c>
      <c r="I35" s="43" t="s">
        <v>30</v>
      </c>
    </row>
    <row r="36" spans="1:9" ht="15.75" customHeight="1" x14ac:dyDescent="0.2">
      <c r="A36" s="2" t="s">
        <v>31</v>
      </c>
      <c r="B36" s="2"/>
      <c r="C36" s="2"/>
      <c r="D36" s="2"/>
    </row>
    <row r="37" spans="1:9" ht="15.75" customHeight="1" x14ac:dyDescent="0.2">
      <c r="A37" s="1"/>
      <c r="B37" s="1"/>
      <c r="C37" s="1"/>
      <c r="D37" s="1"/>
      <c r="E37" s="45" t="s">
        <v>48</v>
      </c>
      <c r="I37" s="1" t="s">
        <v>47</v>
      </c>
    </row>
    <row r="38" spans="1:9" ht="15.75" customHeight="1" x14ac:dyDescent="0.2">
      <c r="A38" s="1"/>
      <c r="B38" s="1"/>
      <c r="C38" s="1"/>
      <c r="D38" s="1"/>
      <c r="E38" s="44" t="s">
        <v>46</v>
      </c>
      <c r="I38" s="22" t="s">
        <v>91</v>
      </c>
    </row>
    <row r="39" spans="1:9" ht="15.75" customHeight="1" x14ac:dyDescent="0.2">
      <c r="A39" s="1"/>
      <c r="B39" s="1"/>
      <c r="C39" s="1"/>
      <c r="D39" s="1"/>
      <c r="E39" s="45" t="s">
        <v>116</v>
      </c>
      <c r="I39" s="22" t="s">
        <v>78</v>
      </c>
    </row>
    <row r="40" spans="1:9" ht="15.75" customHeight="1" x14ac:dyDescent="0.2">
      <c r="A40" s="2"/>
      <c r="B40" s="2"/>
      <c r="C40" s="2"/>
      <c r="D40" s="2"/>
      <c r="E40" s="22" t="s">
        <v>117</v>
      </c>
      <c r="I40" s="22" t="s">
        <v>115</v>
      </c>
    </row>
    <row r="41" spans="1:9" ht="15.75" customHeight="1" x14ac:dyDescent="0.2">
      <c r="A41" s="1"/>
      <c r="B41" s="1"/>
      <c r="C41" s="1"/>
      <c r="D41" s="1"/>
      <c r="E41" s="45" t="s">
        <v>104</v>
      </c>
      <c r="I41" s="22" t="s">
        <v>105</v>
      </c>
    </row>
    <row r="42" spans="1:9" ht="15.75" customHeight="1" x14ac:dyDescent="0.2">
      <c r="A42" s="1"/>
      <c r="B42" s="1"/>
      <c r="C42" s="1"/>
      <c r="D42" s="1"/>
      <c r="E42" s="22" t="s">
        <v>118</v>
      </c>
      <c r="I42" s="22" t="s">
        <v>74</v>
      </c>
    </row>
    <row r="43" spans="1:9" ht="15.75" customHeight="1" x14ac:dyDescent="0.2">
      <c r="A43" s="2"/>
      <c r="B43" s="2"/>
      <c r="C43" s="2"/>
      <c r="D43" s="2"/>
      <c r="E43" s="22" t="s">
        <v>126</v>
      </c>
      <c r="I43" s="22" t="s">
        <v>79</v>
      </c>
    </row>
    <row r="44" spans="1:9" ht="15.75" customHeight="1" x14ac:dyDescent="0.2">
      <c r="A44" s="1"/>
      <c r="B44" s="1"/>
      <c r="C44" s="1"/>
      <c r="D44" s="1"/>
      <c r="E44" s="45" t="s">
        <v>102</v>
      </c>
      <c r="I44" s="22" t="s">
        <v>103</v>
      </c>
    </row>
    <row r="45" spans="1:9" ht="15.75" customHeight="1" x14ac:dyDescent="0.2">
      <c r="A45" s="1"/>
      <c r="B45" s="1"/>
      <c r="C45" s="1"/>
      <c r="D45" s="1"/>
      <c r="E45" s="45" t="s">
        <v>127</v>
      </c>
      <c r="I45" s="22" t="s">
        <v>80</v>
      </c>
    </row>
    <row r="46" spans="1:9" ht="15.75" customHeight="1" x14ac:dyDescent="0.2">
      <c r="A46" s="1"/>
      <c r="B46" s="1"/>
      <c r="C46" s="1"/>
      <c r="D46" s="1"/>
      <c r="E46" s="45" t="s">
        <v>132</v>
      </c>
      <c r="I46" s="22" t="s">
        <v>133</v>
      </c>
    </row>
    <row r="47" spans="1:9" ht="15.75" customHeight="1" x14ac:dyDescent="0.2">
      <c r="A47" s="1"/>
      <c r="B47" s="1"/>
      <c r="C47" s="1"/>
      <c r="D47" s="1"/>
      <c r="E47" s="45" t="s">
        <v>134</v>
      </c>
      <c r="I47" s="22" t="s">
        <v>82</v>
      </c>
    </row>
    <row r="48" spans="1:9" s="54" customFormat="1" ht="3.75" customHeight="1" x14ac:dyDescent="0.2">
      <c r="A48" s="2"/>
      <c r="B48" s="2"/>
      <c r="C48" s="2"/>
      <c r="D48" s="2"/>
      <c r="E48" s="56"/>
      <c r="I48" s="35"/>
    </row>
    <row r="49" spans="1:9" ht="15.75" customHeight="1" x14ac:dyDescent="0.2">
      <c r="A49" s="1"/>
      <c r="B49" s="1"/>
      <c r="C49" s="1"/>
      <c r="D49" s="1"/>
      <c r="E49" s="7" t="s">
        <v>32</v>
      </c>
      <c r="I49" s="22" t="s">
        <v>33</v>
      </c>
    </row>
    <row r="50" spans="1:9" ht="15.75" customHeight="1" x14ac:dyDescent="0.2">
      <c r="E50" s="6" t="s">
        <v>63</v>
      </c>
      <c r="I50" s="50" t="s">
        <v>93</v>
      </c>
    </row>
    <row r="51" spans="1:9" ht="15.75" customHeight="1" x14ac:dyDescent="0.2">
      <c r="E51" s="50" t="s">
        <v>121</v>
      </c>
      <c r="I51" s="50" t="s">
        <v>101</v>
      </c>
    </row>
    <row r="52" spans="1:9" s="54" customFormat="1" ht="3.75" customHeight="1" x14ac:dyDescent="0.2">
      <c r="A52" s="2"/>
      <c r="B52" s="2"/>
      <c r="C52" s="2"/>
      <c r="D52" s="2"/>
      <c r="E52" s="56"/>
      <c r="I52" s="35"/>
    </row>
    <row r="53" spans="1:9" ht="15.75" customHeight="1" x14ac:dyDescent="0.2">
      <c r="E53" s="22" t="s">
        <v>92</v>
      </c>
      <c r="I53" s="50" t="s">
        <v>90</v>
      </c>
    </row>
    <row r="54" spans="1:9" ht="15.75" customHeight="1" x14ac:dyDescent="0.2">
      <c r="E54" s="1" t="s">
        <v>61</v>
      </c>
      <c r="I54" s="6" t="s">
        <v>56</v>
      </c>
    </row>
    <row r="55" spans="1:9" ht="15.75" customHeight="1" x14ac:dyDescent="0.2">
      <c r="A55" s="1"/>
      <c r="B55" s="1"/>
      <c r="C55" s="1"/>
      <c r="D55" s="1"/>
      <c r="E55" s="45" t="s">
        <v>50</v>
      </c>
      <c r="I55" s="1" t="s">
        <v>49</v>
      </c>
    </row>
    <row r="56" spans="1:9" ht="15.75" customHeight="1" x14ac:dyDescent="0.2">
      <c r="A56" s="1"/>
      <c r="B56" s="1"/>
      <c r="C56" s="1"/>
      <c r="D56" s="1"/>
      <c r="E56" s="45" t="s">
        <v>55</v>
      </c>
      <c r="I56" s="1" t="s">
        <v>73</v>
      </c>
    </row>
    <row r="57" spans="1:9" ht="15.75" customHeight="1" x14ac:dyDescent="0.2">
      <c r="E57" s="1" t="s">
        <v>62</v>
      </c>
      <c r="I57" s="6" t="s">
        <v>0</v>
      </c>
    </row>
    <row r="58" spans="1:9" ht="15.75" customHeight="1" x14ac:dyDescent="0.2">
      <c r="E58" s="1" t="s">
        <v>60</v>
      </c>
      <c r="I58" s="6" t="s">
        <v>57</v>
      </c>
    </row>
    <row r="59" spans="1:9" ht="15.75" customHeight="1" x14ac:dyDescent="0.2">
      <c r="E59" s="1" t="s">
        <v>59</v>
      </c>
      <c r="I59" s="6" t="s">
        <v>58</v>
      </c>
    </row>
    <row r="60" spans="1:9" s="54" customFormat="1" ht="3.75" customHeight="1" x14ac:dyDescent="0.2">
      <c r="A60" s="2"/>
      <c r="B60" s="2"/>
      <c r="C60" s="2"/>
      <c r="D60" s="2"/>
      <c r="E60" s="56"/>
      <c r="I60" s="35"/>
    </row>
    <row r="61" spans="1:9" ht="15.75" customHeight="1" x14ac:dyDescent="0.2">
      <c r="E61" s="22" t="s">
        <v>119</v>
      </c>
      <c r="I61" s="50" t="s">
        <v>120</v>
      </c>
    </row>
    <row r="62" spans="1:9" ht="15.75" customHeight="1" x14ac:dyDescent="0.2">
      <c r="E62" s="54" t="s">
        <v>111</v>
      </c>
      <c r="I62" s="50" t="s">
        <v>112</v>
      </c>
    </row>
    <row r="63" spans="1:9" ht="15.75" customHeight="1" x14ac:dyDescent="0.2">
      <c r="E63" s="50" t="s">
        <v>86</v>
      </c>
      <c r="I63" s="50" t="s">
        <v>88</v>
      </c>
    </row>
    <row r="64" spans="1:9" ht="15.75" customHeight="1" x14ac:dyDescent="0.2">
      <c r="E64" s="50" t="s">
        <v>122</v>
      </c>
      <c r="I64" s="50" t="s">
        <v>123</v>
      </c>
    </row>
    <row r="65" spans="1:10" ht="15.75" customHeight="1" x14ac:dyDescent="0.2">
      <c r="E65" s="50" t="s">
        <v>83</v>
      </c>
      <c r="I65" s="50" t="s">
        <v>128</v>
      </c>
    </row>
    <row r="66" spans="1:10" ht="15.75" customHeight="1" x14ac:dyDescent="0.2">
      <c r="E66" s="50" t="s">
        <v>131</v>
      </c>
      <c r="I66" s="50" t="s">
        <v>113</v>
      </c>
    </row>
    <row r="67" spans="1:10" ht="15.75" customHeight="1" x14ac:dyDescent="0.2">
      <c r="E67" s="50" t="s">
        <v>85</v>
      </c>
      <c r="I67" s="50" t="s">
        <v>114</v>
      </c>
    </row>
    <row r="68" spans="1:10" ht="15.75" customHeight="1" x14ac:dyDescent="0.2">
      <c r="E68" s="50" t="s">
        <v>129</v>
      </c>
      <c r="I68" s="50" t="s">
        <v>130</v>
      </c>
    </row>
    <row r="69" spans="1:10" s="54" customFormat="1" ht="3.75" customHeight="1" x14ac:dyDescent="0.2">
      <c r="A69" s="2"/>
      <c r="B69" s="2"/>
      <c r="C69" s="2"/>
      <c r="D69" s="2"/>
      <c r="E69" s="56"/>
      <c r="I69" s="35"/>
    </row>
    <row r="70" spans="1:10" ht="15.75" customHeight="1" x14ac:dyDescent="0.2">
      <c r="E70" s="50" t="s">
        <v>124</v>
      </c>
      <c r="I70" s="50" t="s">
        <v>125</v>
      </c>
    </row>
    <row r="71" spans="1:10" ht="15.75" customHeight="1" x14ac:dyDescent="0.2">
      <c r="E71" s="50" t="s">
        <v>139</v>
      </c>
      <c r="I71" s="50" t="s">
        <v>81</v>
      </c>
    </row>
    <row r="72" spans="1:10" ht="15.75" customHeight="1" x14ac:dyDescent="0.2">
      <c r="E72" s="50" t="s">
        <v>135</v>
      </c>
      <c r="I72" s="50" t="s">
        <v>84</v>
      </c>
    </row>
    <row r="73" spans="1:10" ht="15.75" customHeight="1" x14ac:dyDescent="0.2">
      <c r="E73" s="50" t="s">
        <v>76</v>
      </c>
      <c r="I73" s="50" t="s">
        <v>136</v>
      </c>
    </row>
    <row r="74" spans="1:10" ht="15.75" customHeight="1" x14ac:dyDescent="0.2">
      <c r="E74" s="50" t="s">
        <v>137</v>
      </c>
      <c r="I74" s="50" t="s">
        <v>138</v>
      </c>
    </row>
    <row r="75" spans="1:10" ht="3.75" customHeight="1" x14ac:dyDescent="0.2">
      <c r="E75" s="54"/>
      <c r="I75" s="50"/>
    </row>
    <row r="76" spans="1:10" ht="15.75" customHeight="1" x14ac:dyDescent="0.2">
      <c r="A76" s="13" t="s">
        <v>34</v>
      </c>
    </row>
    <row r="77" spans="1:10" ht="15.75" customHeight="1" x14ac:dyDescent="0.2">
      <c r="E77" s="46" t="s">
        <v>66</v>
      </c>
      <c r="F77" s="46"/>
      <c r="I77" s="46" t="s">
        <v>67</v>
      </c>
      <c r="J77" s="46" t="s">
        <v>68</v>
      </c>
    </row>
    <row r="78" spans="1:10" ht="15.75" customHeight="1" x14ac:dyDescent="0.2">
      <c r="E78" s="1" t="s">
        <v>106</v>
      </c>
      <c r="I78" s="1" t="s">
        <v>107</v>
      </c>
      <c r="J78" s="21" t="e">
        <f>#NAME?</f>
        <v>#NAME?</v>
      </c>
    </row>
    <row r="79" spans="1:10" ht="15.75" customHeight="1" x14ac:dyDescent="0.2">
      <c r="E79" s="1" t="s">
        <v>35</v>
      </c>
      <c r="I79" s="1" t="s">
        <v>108</v>
      </c>
      <c r="J79" s="21" t="e">
        <f>'General Inputs'!#REF!</f>
        <v>#REF!</v>
      </c>
    </row>
    <row r="80" spans="1:10" ht="15.75" customHeight="1" x14ac:dyDescent="0.2">
      <c r="E80" s="1" t="s">
        <v>94</v>
      </c>
      <c r="I80" s="1" t="s">
        <v>95</v>
      </c>
      <c r="J80" s="21" t="e">
        <f>#REF!</f>
        <v>#REF!</v>
      </c>
    </row>
    <row r="81" spans="5:10" ht="15.75" customHeight="1" x14ac:dyDescent="0.2">
      <c r="E81" s="1" t="s">
        <v>65</v>
      </c>
      <c r="I81" s="1" t="s">
        <v>109</v>
      </c>
      <c r="J81" s="21" t="str">
        <f>Key!$E$78</f>
        <v>_xlfn.IFERROR</v>
      </c>
    </row>
    <row r="82" spans="5:10" ht="15.75" customHeight="1" x14ac:dyDescent="0.2">
      <c r="E82" s="1" t="s">
        <v>36</v>
      </c>
      <c r="I82" s="1" t="s">
        <v>96</v>
      </c>
      <c r="J82" s="21" t="e">
        <f>#REF!</f>
        <v>#REF!</v>
      </c>
    </row>
    <row r="83" spans="5:10" ht="15.75" customHeight="1" x14ac:dyDescent="0.2">
      <c r="E83" s="1" t="s">
        <v>97</v>
      </c>
      <c r="I83" s="1" t="s">
        <v>98</v>
      </c>
      <c r="J83" s="21" t="e">
        <f>#REF!</f>
        <v>#REF!</v>
      </c>
    </row>
    <row r="84" spans="5:10" ht="15.75" customHeight="1" x14ac:dyDescent="0.2">
      <c r="E84" s="1" t="s">
        <v>37</v>
      </c>
      <c r="I84" s="1" t="s">
        <v>99</v>
      </c>
      <c r="J84" s="1" t="e">
        <f>#REF!</f>
        <v>#REF!</v>
      </c>
    </row>
    <row r="85" spans="5:10" ht="15.75" customHeight="1" x14ac:dyDescent="0.2">
      <c r="E85" s="1" t="s">
        <v>38</v>
      </c>
      <c r="I85" s="1" t="s">
        <v>100</v>
      </c>
      <c r="J85" s="1" t="e">
        <f>#REF!</f>
        <v>#REF!</v>
      </c>
    </row>
    <row r="86" spans="5:10" ht="15.75" customHeight="1" x14ac:dyDescent="0.2">
      <c r="E86" s="1" t="s">
        <v>39</v>
      </c>
      <c r="I86" s="1" t="s">
        <v>110</v>
      </c>
      <c r="J86" s="1" t="e">
        <f>'General Inputs'!#REF!</f>
        <v>#REF!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577A-2A81-4DF0-8B2E-232B95722260}">
  <sheetPr>
    <outlinePr summaryBelow="0" summaryRight="0"/>
  </sheetPr>
  <dimension ref="A1:CE86"/>
  <sheetViews>
    <sheetView defaultGridColor="0" colorId="22" zoomScale="90" zoomScaleNormal="90" workbookViewId="0">
      <pane xSplit="5" ySplit="1" topLeftCell="F12" activePane="bottomRight" state="frozen"/>
      <selection activeCell="A4" sqref="A4"/>
      <selection pane="topRight" activeCell="A4" sqref="A4"/>
      <selection pane="bottomLeft" activeCell="A4" sqref="A4"/>
      <selection pane="bottomRight" activeCell="H51" sqref="H51"/>
    </sheetView>
  </sheetViews>
  <sheetFormatPr defaultColWidth="0" defaultRowHeight="12.75" customHeight="1" x14ac:dyDescent="0.2"/>
  <cols>
    <col min="1" max="1" width="1.28515625" style="13" customWidth="1"/>
    <col min="2" max="2" width="0.7109375" style="1" customWidth="1"/>
    <col min="3" max="3" width="39.5703125" style="1" customWidth="1"/>
    <col min="4" max="4" width="14.7109375" style="1" customWidth="1"/>
    <col min="5" max="5" width="14.140625" style="1" customWidth="1"/>
    <col min="6" max="6" width="0.7109375" style="1" customWidth="1"/>
    <col min="7" max="7" width="1.28515625" style="13" customWidth="1"/>
    <col min="8" max="8" width="16.7109375" style="1" customWidth="1"/>
    <col min="9" max="9" width="6.85546875" style="1" customWidth="1"/>
    <col min="10" max="10" width="12.7109375" style="1" customWidth="1"/>
    <col min="11" max="12" width="11" style="1" customWidth="1"/>
    <col min="13" max="13" width="12.28515625" style="1" customWidth="1"/>
    <col min="14" max="14" width="7.5703125" style="1" customWidth="1"/>
    <col min="15" max="15" width="6.42578125" style="1" customWidth="1"/>
    <col min="16" max="17" width="10.28515625" style="1" customWidth="1"/>
    <col min="18" max="18" width="12.28515625" style="24" customWidth="1"/>
    <col min="19" max="19" width="10.7109375" style="24" customWidth="1"/>
    <col min="20" max="20" width="13.28515625" style="22" customWidth="1"/>
    <col min="21" max="21" width="10.42578125" style="1" customWidth="1"/>
    <col min="22" max="26" width="10.28515625" style="1" customWidth="1"/>
    <col min="27" max="27" width="11.85546875" style="1" customWidth="1"/>
    <col min="28" max="32" width="10.28515625" style="1" customWidth="1"/>
    <col min="33" max="35" width="11.7109375" style="1" customWidth="1"/>
    <col min="36" max="83" width="0" style="54" hidden="1" customWidth="1"/>
    <col min="84" max="16384" width="9.140625" style="54" hidden="1"/>
  </cols>
  <sheetData>
    <row r="1" spans="1:35" ht="26.25" customHeight="1" x14ac:dyDescent="0.2">
      <c r="A1" s="3" t="str">
        <f ca="1" xml:space="preserve"> RIGHT(CELL("filename", $A$1), LEN(CELL("filename", $A$1)) - SEARCH("]", CELL("filename", $A$1)))</f>
        <v>All_Calcs</v>
      </c>
      <c r="B1" s="14"/>
      <c r="C1" s="46"/>
      <c r="D1" s="5"/>
      <c r="F1" s="72"/>
      <c r="G1" s="3"/>
    </row>
    <row r="2" spans="1:35" ht="26.25" customHeight="1" thickBot="1" x14ac:dyDescent="0.25">
      <c r="A2" s="3"/>
      <c r="B2" s="14"/>
      <c r="C2" s="46"/>
      <c r="D2" s="5"/>
      <c r="F2" s="72"/>
      <c r="G2" s="3"/>
      <c r="H2" s="303" t="s">
        <v>900</v>
      </c>
      <c r="I2" s="265"/>
      <c r="J2" s="265"/>
      <c r="K2" s="265"/>
      <c r="L2" s="265"/>
      <c r="M2" s="265"/>
      <c r="N2" s="265"/>
      <c r="O2" s="265"/>
      <c r="P2" s="265"/>
      <c r="Q2" s="265"/>
      <c r="R2" s="266"/>
      <c r="S2" s="266"/>
      <c r="T2" s="115"/>
      <c r="U2" s="265"/>
    </row>
    <row r="3" spans="1:35" ht="12.75" customHeight="1" x14ac:dyDescent="0.25">
      <c r="B3" s="72"/>
      <c r="C3" s="102" t="s">
        <v>794</v>
      </c>
      <c r="D3" s="72"/>
      <c r="E3" s="72"/>
      <c r="F3" s="72"/>
      <c r="H3" s="277"/>
      <c r="I3" s="268" t="s">
        <v>642</v>
      </c>
      <c r="J3" s="272"/>
      <c r="K3" s="268" t="s">
        <v>891</v>
      </c>
      <c r="L3" s="269"/>
      <c r="M3" s="272"/>
      <c r="N3" s="268" t="s">
        <v>645</v>
      </c>
      <c r="O3" s="272"/>
      <c r="P3" s="268" t="s">
        <v>891</v>
      </c>
      <c r="Q3" s="269"/>
      <c r="R3" s="270"/>
      <c r="S3" s="280"/>
      <c r="T3" s="271"/>
      <c r="U3" s="272"/>
    </row>
    <row r="4" spans="1:35" ht="12.75" customHeight="1" x14ac:dyDescent="0.2">
      <c r="B4" s="72"/>
      <c r="C4" s="181" t="s">
        <v>702</v>
      </c>
      <c r="D4" s="54"/>
      <c r="E4" s="54"/>
      <c r="F4" s="72"/>
      <c r="H4" s="278"/>
      <c r="I4" s="276" t="s">
        <v>894</v>
      </c>
      <c r="J4" s="275" t="s">
        <v>771</v>
      </c>
      <c r="K4" s="276" t="s">
        <v>795</v>
      </c>
      <c r="L4" s="267" t="s">
        <v>796</v>
      </c>
      <c r="M4" s="275" t="s">
        <v>898</v>
      </c>
      <c r="N4" s="273" t="s">
        <v>895</v>
      </c>
      <c r="O4" s="279" t="s">
        <v>896</v>
      </c>
      <c r="P4" s="276" t="s">
        <v>795</v>
      </c>
      <c r="Q4" s="267" t="s">
        <v>796</v>
      </c>
      <c r="R4" s="274" t="s">
        <v>897</v>
      </c>
      <c r="S4" s="281" t="s">
        <v>892</v>
      </c>
      <c r="T4" s="267" t="s">
        <v>899</v>
      </c>
      <c r="U4" s="275" t="s">
        <v>893</v>
      </c>
    </row>
    <row r="5" spans="1:35" ht="12.75" customHeight="1" x14ac:dyDescent="0.2">
      <c r="A5" s="2"/>
      <c r="B5" s="72"/>
      <c r="C5" s="88" t="s">
        <v>43</v>
      </c>
      <c r="D5" s="231" t="s">
        <v>656</v>
      </c>
      <c r="E5" s="195" t="s">
        <v>669</v>
      </c>
      <c r="F5" s="72"/>
      <c r="G5" s="2"/>
      <c r="H5" s="288" t="s">
        <v>191</v>
      </c>
      <c r="I5" s="282">
        <v>16.068999999999999</v>
      </c>
      <c r="J5" s="283">
        <f t="shared" ref="J5:J24" si="0">I5*$D$11*1000</f>
        <v>5865184.9999999991</v>
      </c>
      <c r="K5" s="284">
        <v>2183256.4643999995</v>
      </c>
      <c r="L5" s="284">
        <v>803779.97562664398</v>
      </c>
      <c r="M5" s="283">
        <f>K5+L5</f>
        <v>2987036.4400266437</v>
      </c>
      <c r="N5" s="282">
        <v>1.515804683</v>
      </c>
      <c r="O5" s="283">
        <f t="shared" ref="O5:O24" si="1">N5*$D$57</f>
        <v>4.2922813837808556E-2</v>
      </c>
      <c r="P5" s="284">
        <v>84086.307382033017</v>
      </c>
      <c r="Q5" s="284">
        <v>22827.348208227631</v>
      </c>
      <c r="R5" s="285">
        <f t="shared" ref="R5:R24" si="2">Q5+P5</f>
        <v>106913.65559026065</v>
      </c>
      <c r="S5" s="285">
        <f t="shared" ref="S5:S24" si="3">M5+R5</f>
        <v>3093950.0956169046</v>
      </c>
      <c r="T5" s="286">
        <v>72814476.480000004</v>
      </c>
      <c r="U5" s="296">
        <f t="shared" ref="U5:U24" si="4">T5/S5</f>
        <v>23.534470249909276</v>
      </c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</row>
    <row r="6" spans="1:35" ht="12.75" customHeight="1" x14ac:dyDescent="0.2">
      <c r="A6" s="2"/>
      <c r="B6" s="72"/>
      <c r="C6" s="54" t="s">
        <v>792</v>
      </c>
      <c r="D6" s="232" t="s">
        <v>646</v>
      </c>
      <c r="E6" s="54" t="s">
        <v>793</v>
      </c>
      <c r="F6" s="72"/>
      <c r="G6" s="2"/>
      <c r="H6" s="288" t="s">
        <v>199</v>
      </c>
      <c r="I6" s="94">
        <v>678.65598194180302</v>
      </c>
      <c r="J6" s="283">
        <f t="shared" si="0"/>
        <v>247709433.4087581</v>
      </c>
      <c r="K6" s="284">
        <v>92207359.492076114</v>
      </c>
      <c r="L6" s="284">
        <v>13061708.36808433</v>
      </c>
      <c r="M6" s="283">
        <f>K6+L6</f>
        <v>105269067.86016044</v>
      </c>
      <c r="N6" s="282">
        <v>1523.5257590000001</v>
      </c>
      <c r="O6" s="283">
        <f t="shared" si="1"/>
        <v>43.141450388739152</v>
      </c>
      <c r="P6" s="284">
        <v>84514619.00894466</v>
      </c>
      <c r="Q6" s="284">
        <v>25003490.362682223</v>
      </c>
      <c r="R6" s="285">
        <f t="shared" si="2"/>
        <v>109518109.37162688</v>
      </c>
      <c r="S6" s="285">
        <f t="shared" si="3"/>
        <v>214787177.23178732</v>
      </c>
      <c r="T6" s="94">
        <v>2811559959</v>
      </c>
      <c r="U6" s="296">
        <f t="shared" si="4"/>
        <v>13.089980487829161</v>
      </c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5" ht="12.75" customHeight="1" x14ac:dyDescent="0.2">
      <c r="A7" s="2"/>
      <c r="B7" s="72"/>
      <c r="C7" s="54"/>
      <c r="D7" s="54"/>
      <c r="E7" s="54"/>
      <c r="F7" s="72"/>
      <c r="G7" s="2"/>
      <c r="H7" s="288" t="s">
        <v>230</v>
      </c>
      <c r="I7" s="282">
        <v>131.51523953424601</v>
      </c>
      <c r="J7" s="283">
        <f t="shared" si="0"/>
        <v>48003062.429999791</v>
      </c>
      <c r="K7" s="284">
        <v>17868659.958943121</v>
      </c>
      <c r="L7" s="284">
        <v>2822557.6454992304</v>
      </c>
      <c r="M7" s="283">
        <f>K7+L7</f>
        <v>20691217.604442351</v>
      </c>
      <c r="N7" s="282">
        <v>0</v>
      </c>
      <c r="O7" s="283">
        <f t="shared" si="1"/>
        <v>0</v>
      </c>
      <c r="P7" s="284">
        <v>0</v>
      </c>
      <c r="Q7" s="284">
        <v>0</v>
      </c>
      <c r="R7" s="285">
        <f t="shared" si="2"/>
        <v>0</v>
      </c>
      <c r="S7" s="285">
        <f t="shared" si="3"/>
        <v>20691217.604442351</v>
      </c>
      <c r="T7" s="282">
        <v>640890000</v>
      </c>
      <c r="U7" s="296">
        <f t="shared" si="4"/>
        <v>30.974010918642247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</row>
    <row r="8" spans="1:35" ht="12.75" customHeight="1" x14ac:dyDescent="0.2">
      <c r="A8" s="2"/>
      <c r="B8" s="72"/>
      <c r="C8" s="183" t="s">
        <v>45</v>
      </c>
      <c r="D8" s="54"/>
      <c r="E8" s="44"/>
      <c r="F8" s="72"/>
      <c r="G8" s="2"/>
      <c r="H8" s="288" t="s">
        <v>235</v>
      </c>
      <c r="I8" s="282">
        <v>894.709512328767</v>
      </c>
      <c r="J8" s="283">
        <f t="shared" si="0"/>
        <v>326568971.99999994</v>
      </c>
      <c r="K8" s="284">
        <v>121562034.13727997</v>
      </c>
      <c r="L8" s="284">
        <v>15588785.765875656</v>
      </c>
      <c r="M8" s="283">
        <f>K8+L8</f>
        <v>137150819.90315562</v>
      </c>
      <c r="N8" s="282">
        <v>378.8043055</v>
      </c>
      <c r="O8" s="283">
        <f t="shared" si="1"/>
        <v>10.726544698197676</v>
      </c>
      <c r="P8" s="283">
        <v>21013429.782305624</v>
      </c>
      <c r="Q8" s="283">
        <v>4984505.0965969963</v>
      </c>
      <c r="R8" s="285">
        <f t="shared" si="2"/>
        <v>25997934.878902622</v>
      </c>
      <c r="S8" s="285">
        <f t="shared" si="3"/>
        <v>163148754.78205824</v>
      </c>
      <c r="T8" s="282">
        <v>5808896267.6927862</v>
      </c>
      <c r="U8" s="296">
        <f t="shared" si="4"/>
        <v>35.604907162500766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ht="12.75" customHeight="1" x14ac:dyDescent="0.2">
      <c r="A9" s="2"/>
      <c r="B9" s="72"/>
      <c r="C9" s="50" t="s">
        <v>772</v>
      </c>
      <c r="D9" s="242">
        <v>0</v>
      </c>
      <c r="E9" s="182" t="s">
        <v>771</v>
      </c>
      <c r="F9" s="72"/>
      <c r="G9" s="2"/>
      <c r="H9" s="288" t="s">
        <v>890</v>
      </c>
      <c r="I9" s="282">
        <v>347.22841231929101</v>
      </c>
      <c r="J9" s="283">
        <f t="shared" si="0"/>
        <v>126738370.49654122</v>
      </c>
      <c r="K9" s="284">
        <v>47177091.033632502</v>
      </c>
      <c r="L9" s="284">
        <v>7730159.0682307659</v>
      </c>
      <c r="M9" s="283">
        <f>K9+L9</f>
        <v>54907250.101863265</v>
      </c>
      <c r="N9" s="282">
        <v>49.087882999999998</v>
      </c>
      <c r="O9" s="283">
        <f t="shared" si="1"/>
        <v>1.3900142197285499</v>
      </c>
      <c r="P9" s="283">
        <v>2723054.5366188656</v>
      </c>
      <c r="Q9" s="283">
        <v>739241.81038154068</v>
      </c>
      <c r="R9" s="285">
        <f t="shared" si="2"/>
        <v>3462296.3470004061</v>
      </c>
      <c r="S9" s="285">
        <f t="shared" si="3"/>
        <v>58369546.44886367</v>
      </c>
      <c r="T9" s="282">
        <v>1950289665.1469104</v>
      </c>
      <c r="U9" s="296">
        <f t="shared" si="4"/>
        <v>33.412794578685279</v>
      </c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ht="12.75" customHeight="1" x14ac:dyDescent="0.2">
      <c r="A10" s="2"/>
      <c r="B10" s="72"/>
      <c r="C10" s="50" t="s">
        <v>790</v>
      </c>
      <c r="D10" s="251">
        <v>0.12</v>
      </c>
      <c r="E10" s="182" t="s">
        <v>73</v>
      </c>
      <c r="F10" s="72"/>
      <c r="G10" s="2"/>
      <c r="H10" s="288" t="s">
        <v>653</v>
      </c>
      <c r="I10" s="282">
        <v>0</v>
      </c>
      <c r="J10" s="283">
        <f t="shared" si="0"/>
        <v>0</v>
      </c>
      <c r="K10" s="284">
        <v>0</v>
      </c>
      <c r="L10" s="284">
        <v>0</v>
      </c>
      <c r="M10" s="283">
        <v>0</v>
      </c>
      <c r="N10" s="282">
        <v>74.181135769999997</v>
      </c>
      <c r="O10" s="283">
        <f t="shared" si="1"/>
        <v>2.1005760944287246</v>
      </c>
      <c r="P10" s="283">
        <v>4115053.7758990047</v>
      </c>
      <c r="Q10" s="283">
        <v>1117135.1003825865</v>
      </c>
      <c r="R10" s="285">
        <f t="shared" si="2"/>
        <v>5232188.8762815911</v>
      </c>
      <c r="S10" s="285">
        <f t="shared" si="3"/>
        <v>5232188.8762815911</v>
      </c>
      <c r="T10" s="282">
        <v>231292745.90000001</v>
      </c>
      <c r="U10" s="296">
        <f t="shared" si="4"/>
        <v>44.205733273217575</v>
      </c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ht="12.75" customHeight="1" x14ac:dyDescent="0.2">
      <c r="A11" s="2"/>
      <c r="B11" s="72"/>
      <c r="C11" s="54" t="s">
        <v>888</v>
      </c>
      <c r="D11" s="230">
        <v>365</v>
      </c>
      <c r="E11" s="54" t="s">
        <v>774</v>
      </c>
      <c r="F11" s="72"/>
      <c r="G11" s="2"/>
      <c r="H11" s="288" t="s">
        <v>268</v>
      </c>
      <c r="I11" s="282">
        <v>173.39217808219101</v>
      </c>
      <c r="J11" s="283">
        <f t="shared" si="0"/>
        <v>63288144.999999717</v>
      </c>
      <c r="K11" s="284">
        <v>23558379.094799895</v>
      </c>
      <c r="L11" s="284">
        <v>1916312.1300357447</v>
      </c>
      <c r="M11" s="283">
        <f t="shared" ref="M11:M24" si="5">K11+L11</f>
        <v>25474691.224835638</v>
      </c>
      <c r="N11" s="282">
        <v>31.1943646</v>
      </c>
      <c r="O11" s="283">
        <f t="shared" si="1"/>
        <v>0.88332614322351</v>
      </c>
      <c r="P11" s="283">
        <v>1730446.5144885748</v>
      </c>
      <c r="Q11" s="80">
        <v>469773.33613278542</v>
      </c>
      <c r="R11" s="285">
        <f t="shared" si="2"/>
        <v>2200219.8506213604</v>
      </c>
      <c r="S11" s="285">
        <f t="shared" si="3"/>
        <v>27674911.075456999</v>
      </c>
      <c r="T11" s="282">
        <v>917233038</v>
      </c>
      <c r="U11" s="296">
        <f t="shared" si="4"/>
        <v>33.143125031156167</v>
      </c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ht="12.75" customHeight="1" x14ac:dyDescent="0.35">
      <c r="A12" s="2"/>
      <c r="B12" s="72"/>
      <c r="C12" s="181"/>
      <c r="D12" s="194"/>
      <c r="E12" s="182"/>
      <c r="F12" s="72"/>
      <c r="G12" s="2"/>
      <c r="H12" s="288" t="s">
        <v>288</v>
      </c>
      <c r="I12" s="282">
        <v>913.40684931506803</v>
      </c>
      <c r="J12" s="283">
        <f t="shared" si="0"/>
        <v>333393499.99999982</v>
      </c>
      <c r="K12" s="284">
        <v>124102396.43999991</v>
      </c>
      <c r="L12" s="284">
        <v>29418144.75915733</v>
      </c>
      <c r="M12" s="283">
        <f t="shared" si="5"/>
        <v>153520541.19915724</v>
      </c>
      <c r="N12" s="282">
        <v>2549.6656870000002</v>
      </c>
      <c r="O12" s="283">
        <f t="shared" si="1"/>
        <v>72.198500808925957</v>
      </c>
      <c r="P12" s="283">
        <v>141437729.46669564</v>
      </c>
      <c r="Q12" s="283">
        <v>30378675.302150823</v>
      </c>
      <c r="R12" s="285">
        <f t="shared" si="2"/>
        <v>171816404.76884645</v>
      </c>
      <c r="S12" s="285">
        <f t="shared" si="3"/>
        <v>325336945.96800369</v>
      </c>
      <c r="T12" s="282">
        <v>10078641495.967131</v>
      </c>
      <c r="U12" s="296">
        <f t="shared" si="4"/>
        <v>30.979086823291034</v>
      </c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  <row r="13" spans="1:35" ht="12.75" customHeight="1" x14ac:dyDescent="0.35">
      <c r="A13" s="2"/>
      <c r="B13" s="72"/>
      <c r="C13" s="181" t="s">
        <v>89</v>
      </c>
      <c r="D13" s="194"/>
      <c r="E13" s="182"/>
      <c r="F13" s="72"/>
      <c r="G13" s="2"/>
      <c r="H13" s="288" t="s">
        <v>290</v>
      </c>
      <c r="I13" s="282">
        <v>4615.6368904109504</v>
      </c>
      <c r="J13" s="283">
        <f t="shared" si="0"/>
        <v>1684707464.9999969</v>
      </c>
      <c r="K13" s="284">
        <v>627115506.77159882</v>
      </c>
      <c r="L13" s="284">
        <v>136889573.95359203</v>
      </c>
      <c r="M13" s="283">
        <f t="shared" si="5"/>
        <v>764005080.72519088</v>
      </c>
      <c r="N13" s="282">
        <v>359.998425</v>
      </c>
      <c r="O13" s="283">
        <f t="shared" si="1"/>
        <v>10.194021400961251</v>
      </c>
      <c r="P13" s="283">
        <v>19970210.252739899</v>
      </c>
      <c r="Q13" s="283">
        <v>11284771.077566491</v>
      </c>
      <c r="R13" s="285">
        <f t="shared" si="2"/>
        <v>31254981.330306388</v>
      </c>
      <c r="S13" s="285">
        <f t="shared" si="3"/>
        <v>795260062.05549729</v>
      </c>
      <c r="T13" s="282">
        <v>91529374130</v>
      </c>
      <c r="U13" s="296">
        <f t="shared" si="4"/>
        <v>115.09363854312681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1:35" ht="12.75" customHeight="1" x14ac:dyDescent="0.2">
      <c r="A14" s="2"/>
      <c r="B14" s="72"/>
      <c r="C14" s="50" t="s">
        <v>788</v>
      </c>
      <c r="D14" s="252">
        <v>74.181135769999997</v>
      </c>
      <c r="E14" s="199" t="s">
        <v>887</v>
      </c>
      <c r="F14" s="72"/>
      <c r="G14" s="2"/>
      <c r="H14" s="288" t="s">
        <v>299</v>
      </c>
      <c r="I14" s="282">
        <v>1959.15216120382</v>
      </c>
      <c r="J14" s="283">
        <f t="shared" si="0"/>
        <v>715090538.83939433</v>
      </c>
      <c r="K14" s="284">
        <v>266185302.17757612</v>
      </c>
      <c r="L14" s="284">
        <v>40000543.194541849</v>
      </c>
      <c r="M14" s="283">
        <f t="shared" si="5"/>
        <v>306185845.372118</v>
      </c>
      <c r="N14" s="282">
        <v>895.30064159999995</v>
      </c>
      <c r="O14" s="283">
        <f t="shared" si="1"/>
        <v>25.352093973090959</v>
      </c>
      <c r="P14" s="283">
        <v>49665056.31841287</v>
      </c>
      <c r="Q14" s="283">
        <v>14737318.01557456</v>
      </c>
      <c r="R14" s="285">
        <f t="shared" si="2"/>
        <v>64402374.33398743</v>
      </c>
      <c r="S14" s="285">
        <f t="shared" si="3"/>
        <v>370588219.70610541</v>
      </c>
      <c r="T14" s="282">
        <v>14368667360.699999</v>
      </c>
      <c r="U14" s="296">
        <f t="shared" si="4"/>
        <v>38.772596096268401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</row>
    <row r="15" spans="1:35" ht="12.75" customHeight="1" x14ac:dyDescent="0.2">
      <c r="A15" s="2"/>
      <c r="B15" s="72"/>
      <c r="C15" s="50" t="s">
        <v>791</v>
      </c>
      <c r="D15" s="251">
        <v>0.03</v>
      </c>
      <c r="E15" s="199" t="s">
        <v>73</v>
      </c>
      <c r="F15" s="72"/>
      <c r="G15" s="2"/>
      <c r="H15" s="288" t="s">
        <v>889</v>
      </c>
      <c r="I15" s="282">
        <v>2082.9401698630099</v>
      </c>
      <c r="J15" s="283">
        <f t="shared" si="0"/>
        <v>760273161.99999857</v>
      </c>
      <c r="K15" s="284">
        <v>283004081.82287949</v>
      </c>
      <c r="L15" s="284">
        <v>43258015.112693571</v>
      </c>
      <c r="M15" s="283">
        <f t="shared" si="5"/>
        <v>326262096.93557304</v>
      </c>
      <c r="N15" s="282">
        <v>999.37297760000001</v>
      </c>
      <c r="O15" s="283">
        <f t="shared" si="1"/>
        <v>28.299094700752562</v>
      </c>
      <c r="P15" s="283">
        <v>55438266.107910678</v>
      </c>
      <c r="Q15" s="283">
        <v>21660520.028765045</v>
      </c>
      <c r="R15" s="285">
        <f t="shared" si="2"/>
        <v>77098786.136675715</v>
      </c>
      <c r="S15" s="285">
        <f t="shared" si="3"/>
        <v>403360883.07224876</v>
      </c>
      <c r="T15" s="282">
        <v>28508186388.470093</v>
      </c>
      <c r="U15" s="296">
        <f t="shared" si="4"/>
        <v>70.676626279013263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</row>
    <row r="16" spans="1:35" ht="12.75" customHeight="1" x14ac:dyDescent="0.35">
      <c r="A16" s="2"/>
      <c r="B16" s="72"/>
      <c r="C16" s="181"/>
      <c r="D16" s="194"/>
      <c r="E16" s="182"/>
      <c r="F16" s="72"/>
      <c r="G16" s="2"/>
      <c r="H16" s="288" t="s">
        <v>331</v>
      </c>
      <c r="I16" s="282">
        <v>19.4088602739726</v>
      </c>
      <c r="J16" s="283">
        <f t="shared" si="0"/>
        <v>7084233.9999999981</v>
      </c>
      <c r="K16" s="284">
        <v>2637035.2641599993</v>
      </c>
      <c r="L16" s="284">
        <v>381889.29166064749</v>
      </c>
      <c r="M16" s="283">
        <f t="shared" si="5"/>
        <v>3018924.5558206467</v>
      </c>
      <c r="N16" s="282">
        <v>0</v>
      </c>
      <c r="O16" s="283">
        <f t="shared" si="1"/>
        <v>0</v>
      </c>
      <c r="P16" s="283">
        <v>0</v>
      </c>
      <c r="Q16" s="283">
        <v>0</v>
      </c>
      <c r="R16" s="285">
        <f t="shared" si="2"/>
        <v>0</v>
      </c>
      <c r="S16" s="285">
        <f t="shared" si="3"/>
        <v>3018924.5558206467</v>
      </c>
      <c r="T16" s="282">
        <v>84817725.469999999</v>
      </c>
      <c r="U16" s="296">
        <f t="shared" si="4"/>
        <v>28.095344518122165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</row>
    <row r="17" spans="1:35" ht="12.75" customHeight="1" x14ac:dyDescent="0.2">
      <c r="A17" s="2"/>
      <c r="B17" s="72"/>
      <c r="C17" s="72"/>
      <c r="D17" s="72"/>
      <c r="E17" s="72"/>
      <c r="F17" s="72"/>
      <c r="G17" s="2"/>
      <c r="H17" s="288" t="s">
        <v>336</v>
      </c>
      <c r="I17" s="282">
        <v>9.6340000000000003</v>
      </c>
      <c r="J17" s="283">
        <f t="shared" si="0"/>
        <v>3516410.0000000005</v>
      </c>
      <c r="K17" s="284">
        <v>1308948.4584000001</v>
      </c>
      <c r="L17" s="284">
        <v>409058.10223520274</v>
      </c>
      <c r="M17" s="283">
        <f t="shared" si="5"/>
        <v>1718006.5606352028</v>
      </c>
      <c r="N17" s="282">
        <v>634.12377930000002</v>
      </c>
      <c r="O17" s="283">
        <f t="shared" si="1"/>
        <v>17.956387939871206</v>
      </c>
      <c r="P17" s="283">
        <v>35176779.450862966</v>
      </c>
      <c r="Q17" s="283">
        <v>9549623.6946237125</v>
      </c>
      <c r="R17" s="285">
        <f t="shared" si="2"/>
        <v>44726403.145486683</v>
      </c>
      <c r="S17" s="285">
        <f t="shared" si="3"/>
        <v>46444409.706121884</v>
      </c>
      <c r="T17" s="286">
        <v>727004642.39999998</v>
      </c>
      <c r="U17" s="296">
        <f t="shared" si="4"/>
        <v>15.65322171172245</v>
      </c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</row>
    <row r="18" spans="1:35" ht="12.75" customHeight="1" x14ac:dyDescent="0.35">
      <c r="A18" s="2"/>
      <c r="B18" s="14"/>
      <c r="C18" s="134"/>
      <c r="D18" s="259"/>
      <c r="E18" s="136"/>
      <c r="F18" s="14"/>
      <c r="G18" s="2"/>
      <c r="H18" s="288" t="s">
        <v>345</v>
      </c>
      <c r="I18" s="282">
        <v>1988.36083074619</v>
      </c>
      <c r="J18" s="283">
        <f t="shared" si="0"/>
        <v>725751703.2223593</v>
      </c>
      <c r="K18" s="284">
        <v>270153814.00749099</v>
      </c>
      <c r="L18" s="284">
        <v>52595585.846220471</v>
      </c>
      <c r="M18" s="283">
        <f t="shared" si="5"/>
        <v>322749399.85371149</v>
      </c>
      <c r="N18" s="282">
        <v>1609.336086</v>
      </c>
      <c r="O18" s="283">
        <f t="shared" si="1"/>
        <v>45.571328546849102</v>
      </c>
      <c r="P18" s="283">
        <v>89256135.764089808</v>
      </c>
      <c r="Q18" s="283">
        <v>25928530.91040159</v>
      </c>
      <c r="R18" s="285">
        <f t="shared" si="2"/>
        <v>115184666.67449141</v>
      </c>
      <c r="S18" s="285">
        <f t="shared" si="3"/>
        <v>437934066.52820289</v>
      </c>
      <c r="T18" s="282">
        <v>32626033865</v>
      </c>
      <c r="U18" s="296">
        <f t="shared" si="4"/>
        <v>74.499876485171512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</row>
    <row r="19" spans="1:35" ht="12.75" customHeight="1" x14ac:dyDescent="0.35">
      <c r="B19" s="72"/>
      <c r="C19" s="102" t="s">
        <v>642</v>
      </c>
      <c r="D19" s="73"/>
      <c r="E19" s="73"/>
      <c r="F19" s="72"/>
      <c r="H19" s="288" t="s">
        <v>350</v>
      </c>
      <c r="I19" s="282">
        <v>1859.68242465753</v>
      </c>
      <c r="J19" s="283">
        <f t="shared" si="0"/>
        <v>678784084.99999845</v>
      </c>
      <c r="K19" s="284">
        <v>252670587.80039942</v>
      </c>
      <c r="L19" s="284">
        <v>21916729.308845732</v>
      </c>
      <c r="M19" s="283">
        <f t="shared" si="5"/>
        <v>274587317.10924518</v>
      </c>
      <c r="N19" s="282">
        <v>4290.4850539999998</v>
      </c>
      <c r="O19" s="283">
        <f t="shared" si="1"/>
        <v>121.49302170135989</v>
      </c>
      <c r="P19" s="283">
        <v>238006287.42922443</v>
      </c>
      <c r="Q19" s="283">
        <v>27637676.564747833</v>
      </c>
      <c r="R19" s="285">
        <f t="shared" si="2"/>
        <v>265643963.99397227</v>
      </c>
      <c r="S19" s="285">
        <f t="shared" si="3"/>
        <v>540231281.10321748</v>
      </c>
      <c r="T19" s="282">
        <v>32548990537.771286</v>
      </c>
      <c r="U19" s="296">
        <f t="shared" si="4"/>
        <v>60.250103384058619</v>
      </c>
    </row>
    <row r="20" spans="1:35" ht="16.899999999999999" customHeight="1" x14ac:dyDescent="0.35">
      <c r="B20" s="72"/>
      <c r="C20" s="102" t="s">
        <v>666</v>
      </c>
      <c r="D20" s="73"/>
      <c r="E20" s="73"/>
      <c r="F20" s="72"/>
      <c r="H20" s="288" t="s">
        <v>358</v>
      </c>
      <c r="I20" s="94">
        <v>140.598961643835</v>
      </c>
      <c r="J20" s="283">
        <f t="shared" si="0"/>
        <v>51318620.999999776</v>
      </c>
      <c r="K20" s="284">
        <v>19102843.481039915</v>
      </c>
      <c r="L20" s="284">
        <v>3238098.2426237748</v>
      </c>
      <c r="M20" s="283">
        <f t="shared" si="5"/>
        <v>22340941.723663691</v>
      </c>
      <c r="N20" s="282">
        <v>450.52483169999999</v>
      </c>
      <c r="O20" s="283">
        <f t="shared" si="1"/>
        <v>12.757444080524145</v>
      </c>
      <c r="P20" s="285">
        <v>24991986.04307577</v>
      </c>
      <c r="Q20" s="285">
        <v>6784704.7347254083</v>
      </c>
      <c r="R20" s="285">
        <f t="shared" si="2"/>
        <v>31776690.777801178</v>
      </c>
      <c r="S20" s="285">
        <f t="shared" si="3"/>
        <v>54117632.501464874</v>
      </c>
      <c r="T20" s="282">
        <v>602000000</v>
      </c>
      <c r="U20" s="296">
        <f t="shared" si="4"/>
        <v>11.123916035752393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4"/>
      <c r="AI20" s="54"/>
    </row>
    <row r="21" spans="1:35" ht="12.95" customHeight="1" x14ac:dyDescent="0.2">
      <c r="B21" s="72"/>
      <c r="C21" s="87" t="s">
        <v>641</v>
      </c>
      <c r="D21" s="77"/>
      <c r="E21" s="78"/>
      <c r="F21" s="72"/>
      <c r="H21" s="288" t="s">
        <v>359</v>
      </c>
      <c r="I21" s="282">
        <v>16.306999999999999</v>
      </c>
      <c r="J21" s="283">
        <f t="shared" si="0"/>
        <v>5952054.9999999991</v>
      </c>
      <c r="K21" s="284">
        <v>2215592.9531999999</v>
      </c>
      <c r="L21" s="284">
        <v>483629.52620878222</v>
      </c>
      <c r="M21" s="283">
        <f t="shared" si="5"/>
        <v>2699222.479408782</v>
      </c>
      <c r="N21" s="282">
        <v>124.323911</v>
      </c>
      <c r="O21" s="283">
        <f t="shared" si="1"/>
        <v>3.5204615392003502</v>
      </c>
      <c r="P21" s="283">
        <v>6878658.0700727999</v>
      </c>
      <c r="Q21" s="283">
        <v>1596458.1717354979</v>
      </c>
      <c r="R21" s="285">
        <f t="shared" si="2"/>
        <v>8475116.2418082971</v>
      </c>
      <c r="S21" s="285">
        <f t="shared" si="3"/>
        <v>11174338.721217079</v>
      </c>
      <c r="T21" s="282">
        <v>800297125.42250586</v>
      </c>
      <c r="U21" s="296">
        <f t="shared" si="4"/>
        <v>71.619193349039591</v>
      </c>
      <c r="V21" s="81"/>
      <c r="W21" s="81"/>
      <c r="X21" s="81"/>
      <c r="Y21" s="176"/>
      <c r="Z21" s="81"/>
      <c r="AA21" s="105"/>
      <c r="AB21" s="105"/>
      <c r="AC21" s="105"/>
      <c r="AD21" s="105"/>
      <c r="AE21" s="105"/>
      <c r="AF21" s="105"/>
      <c r="AG21" s="105"/>
      <c r="AH21" s="105"/>
      <c r="AI21" s="54"/>
    </row>
    <row r="22" spans="1:35" ht="12.95" customHeight="1" x14ac:dyDescent="0.2">
      <c r="B22" s="72"/>
      <c r="C22" s="196" t="str">
        <f xml:space="preserve"> C$9</f>
        <v>Oil Production</v>
      </c>
      <c r="D22" s="196">
        <f xml:space="preserve"> D$9*D11</f>
        <v>0</v>
      </c>
      <c r="E22" s="196" t="str">
        <f t="shared" ref="E22" si="6" xml:space="preserve"> E$9</f>
        <v>Kbbls</v>
      </c>
      <c r="F22" s="72"/>
      <c r="H22" s="288" t="s">
        <v>380</v>
      </c>
      <c r="I22" s="282">
        <v>0</v>
      </c>
      <c r="J22" s="283">
        <f t="shared" si="0"/>
        <v>0</v>
      </c>
      <c r="K22" s="284"/>
      <c r="L22" s="284">
        <v>0</v>
      </c>
      <c r="M22" s="283">
        <f t="shared" si="5"/>
        <v>0</v>
      </c>
      <c r="N22" s="282">
        <v>2.1189005999999999</v>
      </c>
      <c r="O22" s="287">
        <f t="shared" si="1"/>
        <v>6.0000590455109998E-2</v>
      </c>
      <c r="P22" s="283">
        <v>117541.87670864596</v>
      </c>
      <c r="Q22" s="283">
        <v>34145.419330744844</v>
      </c>
      <c r="R22" s="285">
        <f t="shared" si="2"/>
        <v>151687.29603939079</v>
      </c>
      <c r="S22" s="285">
        <f t="shared" si="3"/>
        <v>151687.29603939079</v>
      </c>
      <c r="T22" s="282">
        <v>15110617.817397179</v>
      </c>
      <c r="U22" s="296">
        <f t="shared" si="4"/>
        <v>99.616897472239145</v>
      </c>
      <c r="V22" s="54"/>
      <c r="W22" s="54"/>
      <c r="X22" s="54"/>
      <c r="Y22" s="54"/>
      <c r="Z22" s="80"/>
      <c r="AA22" s="12"/>
      <c r="AB22" s="12"/>
      <c r="AC22" s="12"/>
      <c r="AD22" s="12"/>
      <c r="AE22" s="12"/>
      <c r="AF22" s="12"/>
      <c r="AG22" s="12"/>
      <c r="AH22" s="105"/>
      <c r="AI22" s="54"/>
    </row>
    <row r="23" spans="1:35" ht="12.95" customHeight="1" x14ac:dyDescent="0.2">
      <c r="B23" s="72"/>
      <c r="C23" s="96" t="str">
        <f xml:space="preserve"> 'General Inputs'!E$69</f>
        <v>Barrels per tonne</v>
      </c>
      <c r="D23" s="96">
        <f xml:space="preserve"> 'General Inputs'!F$69</f>
        <v>7.33</v>
      </c>
      <c r="E23" s="96" t="str">
        <f xml:space="preserve"> 'General Inputs'!G$69</f>
        <v>bbls / tonne</v>
      </c>
      <c r="F23" s="72"/>
      <c r="H23" s="288" t="s">
        <v>408</v>
      </c>
      <c r="I23" s="94">
        <v>90.136802672485501</v>
      </c>
      <c r="J23" s="283">
        <f t="shared" si="0"/>
        <v>32899932.97545721</v>
      </c>
      <c r="K23" s="284">
        <v>12246671.050784189</v>
      </c>
      <c r="L23" s="284">
        <v>2707757.6112059313</v>
      </c>
      <c r="M23" s="283">
        <f t="shared" si="5"/>
        <v>14954428.661990121</v>
      </c>
      <c r="N23" s="282">
        <v>1377.9243300000001</v>
      </c>
      <c r="O23" s="283">
        <f t="shared" si="1"/>
        <v>39.018476563960505</v>
      </c>
      <c r="P23" s="95">
        <v>76437663.810517401</v>
      </c>
      <c r="Q23" s="95">
        <v>14382933.774661954</v>
      </c>
      <c r="R23" s="285">
        <f t="shared" si="2"/>
        <v>90820597.585179359</v>
      </c>
      <c r="S23" s="285">
        <f t="shared" si="3"/>
        <v>105775026.24716948</v>
      </c>
      <c r="T23" s="94">
        <v>1091343417</v>
      </c>
      <c r="U23" s="296">
        <f t="shared" si="4"/>
        <v>10.317590604513834</v>
      </c>
      <c r="V23" s="80"/>
      <c r="W23" s="80"/>
      <c r="X23" s="80"/>
      <c r="Y23" s="175"/>
      <c r="Z23" s="80"/>
      <c r="AA23" s="12"/>
      <c r="AB23" s="12"/>
      <c r="AC23" s="12"/>
      <c r="AD23" s="12"/>
      <c r="AE23" s="12"/>
      <c r="AF23" s="12"/>
      <c r="AG23" s="12"/>
      <c r="AH23" s="105"/>
      <c r="AI23" s="54"/>
    </row>
    <row r="24" spans="1:35" ht="12.95" customHeight="1" thickBot="1" x14ac:dyDescent="0.25">
      <c r="B24" s="72"/>
      <c r="C24" s="94" t="s">
        <v>644</v>
      </c>
      <c r="D24" s="94">
        <f>D22/D23</f>
        <v>0</v>
      </c>
      <c r="E24" s="95" t="s">
        <v>807</v>
      </c>
      <c r="F24" s="72"/>
      <c r="H24" s="298" t="s">
        <v>656</v>
      </c>
      <c r="I24" s="289">
        <v>1146.66992496324</v>
      </c>
      <c r="J24" s="290">
        <f t="shared" si="0"/>
        <v>418534522.61158258</v>
      </c>
      <c r="K24" s="291">
        <v>155795290.69693547</v>
      </c>
      <c r="L24" s="291">
        <v>19201172.633042004</v>
      </c>
      <c r="M24" s="290">
        <f t="shared" si="5"/>
        <v>174996463.32997748</v>
      </c>
      <c r="N24" s="292">
        <v>1441.150414</v>
      </c>
      <c r="O24" s="290">
        <f t="shared" si="1"/>
        <v>40.808840100675901</v>
      </c>
      <c r="P24" s="293">
        <v>79945007.463305309</v>
      </c>
      <c r="Q24" s="294">
        <v>11765803.791985475</v>
      </c>
      <c r="R24" s="295">
        <f t="shared" si="2"/>
        <v>91710811.255290776</v>
      </c>
      <c r="S24" s="295">
        <f t="shared" si="3"/>
        <v>266707274.58526826</v>
      </c>
      <c r="T24" s="294">
        <v>1596339614</v>
      </c>
      <c r="U24" s="297">
        <f t="shared" si="4"/>
        <v>5.9853621033858921</v>
      </c>
      <c r="V24" s="98"/>
      <c r="W24" s="98"/>
      <c r="X24" s="98"/>
      <c r="Y24" s="98"/>
      <c r="Z24" s="80"/>
      <c r="AA24" s="12"/>
      <c r="AB24" s="12"/>
      <c r="AC24" s="12"/>
      <c r="AD24" s="12"/>
      <c r="AE24" s="12"/>
      <c r="AF24" s="12"/>
      <c r="AG24" s="12"/>
      <c r="AH24" s="105"/>
      <c r="AI24" s="54"/>
    </row>
    <row r="25" spans="1:35" ht="12.95" customHeight="1" x14ac:dyDescent="0.25">
      <c r="B25" s="72"/>
      <c r="C25" s="102" t="s">
        <v>667</v>
      </c>
      <c r="D25" s="75"/>
      <c r="E25" s="75"/>
      <c r="F25" s="72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6"/>
      <c r="S25" s="56"/>
      <c r="T25" s="50"/>
      <c r="U25" s="54"/>
      <c r="V25" s="54"/>
      <c r="W25" s="54"/>
      <c r="X25" s="54"/>
      <c r="Y25" s="54"/>
      <c r="Z25" s="80"/>
      <c r="AA25" s="12"/>
      <c r="AB25" s="12"/>
      <c r="AC25" s="12"/>
      <c r="AD25" s="12"/>
      <c r="AE25" s="12"/>
      <c r="AF25" s="12"/>
      <c r="AG25" s="12"/>
      <c r="AH25" s="105"/>
      <c r="AI25" s="54"/>
    </row>
    <row r="26" spans="1:35" ht="12.95" customHeight="1" x14ac:dyDescent="0.2">
      <c r="A26" s="13">
        <v>0</v>
      </c>
      <c r="B26" s="72"/>
      <c r="C26" s="76" t="s">
        <v>662</v>
      </c>
      <c r="D26" s="82"/>
      <c r="E26" s="83"/>
      <c r="F26" s="72"/>
      <c r="H26" s="80"/>
      <c r="I26" s="80"/>
      <c r="J26" s="80"/>
      <c r="K26" s="80"/>
      <c r="L26" s="80"/>
      <c r="M26" s="80"/>
      <c r="N26" s="80"/>
      <c r="O26" s="80"/>
      <c r="P26" s="175"/>
      <c r="Q26" s="80"/>
      <c r="R26" s="12"/>
      <c r="S26" s="12"/>
      <c r="T26" s="80"/>
      <c r="U26" s="80"/>
      <c r="V26" s="80"/>
      <c r="W26" s="80"/>
      <c r="X26" s="80"/>
      <c r="Y26" s="175"/>
      <c r="Z26" s="80"/>
      <c r="AA26" s="12"/>
      <c r="AB26" s="12"/>
      <c r="AC26" s="12"/>
      <c r="AD26" s="12"/>
      <c r="AE26" s="12"/>
      <c r="AF26" s="12"/>
      <c r="AG26" s="12"/>
      <c r="AH26" s="105"/>
      <c r="AI26" s="54"/>
    </row>
    <row r="27" spans="1:35" ht="12.95" customHeight="1" x14ac:dyDescent="0.2">
      <c r="B27" s="72"/>
      <c r="C27" s="198" t="str">
        <f xml:space="preserve"> C$10</f>
        <v>Non Fuel Use (oil)</v>
      </c>
      <c r="D27" s="200">
        <f xml:space="preserve"> D$10</f>
        <v>0.12</v>
      </c>
      <c r="E27" s="198" t="str">
        <f xml:space="preserve"> E$10</f>
        <v>%</v>
      </c>
      <c r="F27" s="72"/>
      <c r="H27" s="80"/>
      <c r="I27" s="80"/>
      <c r="J27" s="80"/>
      <c r="K27" s="80"/>
      <c r="L27" s="80"/>
      <c r="M27" s="80"/>
      <c r="N27" s="80"/>
      <c r="O27" s="80"/>
      <c r="P27" s="175"/>
      <c r="Q27" s="80"/>
      <c r="R27" s="12"/>
      <c r="S27" s="12"/>
      <c r="U27" s="80"/>
      <c r="V27" s="80"/>
      <c r="W27" s="80"/>
      <c r="X27" s="80"/>
      <c r="Y27" s="175"/>
      <c r="Z27" s="80"/>
      <c r="AA27" s="12"/>
      <c r="AB27" s="12"/>
      <c r="AC27" s="12"/>
      <c r="AD27" s="12"/>
      <c r="AE27" s="12"/>
      <c r="AF27" s="12"/>
      <c r="AG27" s="12"/>
      <c r="AH27" s="105"/>
      <c r="AI27" s="54"/>
    </row>
    <row r="28" spans="1:35" ht="12.95" customHeight="1" x14ac:dyDescent="0.2">
      <c r="B28" s="72"/>
      <c r="C28" s="93" t="str">
        <f xml:space="preserve"> 'General Inputs'!E$8</f>
        <v>Oil: IPCC mass -&gt; energy, low</v>
      </c>
      <c r="D28" s="93">
        <f xml:space="preserve"> 'General Inputs'!F$8</f>
        <v>40.1</v>
      </c>
      <c r="E28" s="93" t="str">
        <f xml:space="preserve"> 'General Inputs'!G$8</f>
        <v>TJ / KT</v>
      </c>
      <c r="F28" s="72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261"/>
      <c r="S28" s="261"/>
      <c r="T28" s="98"/>
      <c r="U28" s="98"/>
      <c r="V28" s="98"/>
      <c r="W28" s="98"/>
      <c r="X28" s="98"/>
      <c r="Y28" s="98"/>
      <c r="Z28" s="80"/>
      <c r="AA28" s="12"/>
      <c r="AB28" s="12"/>
      <c r="AC28" s="12"/>
      <c r="AD28" s="12"/>
      <c r="AE28" s="12"/>
      <c r="AF28" s="12"/>
      <c r="AG28" s="12"/>
      <c r="AH28" s="105"/>
      <c r="AI28" s="54"/>
    </row>
    <row r="29" spans="1:35" ht="12.95" customHeight="1" x14ac:dyDescent="0.2">
      <c r="B29" s="72"/>
      <c r="C29" s="93" t="str">
        <f xml:space="preserve"> 'General Inputs'!E$9</f>
        <v>Oil: IPCC mass -&gt; energy, mid</v>
      </c>
      <c r="D29" s="152">
        <f xml:space="preserve"> 'General Inputs'!F$9</f>
        <v>42.3</v>
      </c>
      <c r="E29" s="169" t="str">
        <f xml:space="preserve"> 'General Inputs'!G$9</f>
        <v>TJ / KT</v>
      </c>
      <c r="F29" s="72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6"/>
      <c r="S29" s="56"/>
      <c r="T29" s="50"/>
      <c r="U29" s="54"/>
      <c r="V29" s="54"/>
      <c r="W29" s="54"/>
      <c r="X29" s="54"/>
      <c r="Y29" s="54"/>
      <c r="Z29" s="80"/>
      <c r="AA29" s="12"/>
      <c r="AB29" s="12"/>
      <c r="AC29" s="12"/>
      <c r="AD29" s="12"/>
      <c r="AE29" s="12"/>
      <c r="AF29" s="12"/>
      <c r="AG29" s="12"/>
      <c r="AH29" s="105"/>
      <c r="AI29" s="54"/>
    </row>
    <row r="30" spans="1:35" ht="12.95" customHeight="1" x14ac:dyDescent="0.2">
      <c r="B30" s="72"/>
      <c r="C30" s="93" t="str">
        <f xml:space="preserve"> 'General Inputs'!E$10</f>
        <v>Oil: IPCC mass -&gt; energy, high</v>
      </c>
      <c r="D30" s="152">
        <f xml:space="preserve"> 'General Inputs'!F$10</f>
        <v>44.8</v>
      </c>
      <c r="E30" s="169" t="str">
        <f xml:space="preserve"> 'General Inputs'!G$10</f>
        <v>TJ / KT</v>
      </c>
      <c r="F30" s="72"/>
      <c r="H30" s="175"/>
      <c r="I30" s="175"/>
      <c r="J30" s="175"/>
      <c r="K30" s="175"/>
      <c r="L30" s="175"/>
      <c r="M30" s="175"/>
      <c r="N30" s="175"/>
      <c r="O30" s="175"/>
      <c r="P30" s="175"/>
      <c r="Q30" s="189"/>
      <c r="R30" s="262"/>
      <c r="S30" s="262"/>
      <c r="T30" s="98"/>
      <c r="U30" s="175"/>
      <c r="V30" s="175"/>
      <c r="W30" s="175"/>
      <c r="X30" s="175"/>
      <c r="Y30" s="175"/>
      <c r="Z30" s="175"/>
      <c r="AA30" s="105"/>
      <c r="AB30" s="105"/>
      <c r="AC30" s="105"/>
      <c r="AD30" s="105"/>
      <c r="AE30" s="105"/>
      <c r="AF30" s="105"/>
      <c r="AG30" s="105"/>
      <c r="AH30" s="105"/>
      <c r="AI30" s="54"/>
    </row>
    <row r="31" spans="1:35" ht="12.95" customHeight="1" x14ac:dyDescent="0.2">
      <c r="B31" s="72"/>
      <c r="C31" s="97" t="s">
        <v>815</v>
      </c>
      <c r="D31" s="109">
        <f xml:space="preserve"> $D$24 *(1 - $D$27) * D28</f>
        <v>0</v>
      </c>
      <c r="E31" s="79" t="s">
        <v>401</v>
      </c>
      <c r="F31" s="72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263"/>
      <c r="S31" s="263"/>
      <c r="T31" s="177"/>
      <c r="U31" s="177"/>
      <c r="V31" s="177"/>
      <c r="W31" s="177"/>
      <c r="X31" s="177"/>
      <c r="Y31" s="177"/>
      <c r="Z31" s="177"/>
      <c r="AA31" s="180"/>
      <c r="AB31" s="178"/>
      <c r="AC31" s="105"/>
      <c r="AD31" s="105"/>
      <c r="AE31" s="105"/>
      <c r="AF31" s="105"/>
      <c r="AG31" s="105"/>
      <c r="AH31" s="105"/>
      <c r="AI31" s="54"/>
    </row>
    <row r="32" spans="1:35" ht="12.95" customHeight="1" x14ac:dyDescent="0.2">
      <c r="B32" s="72"/>
      <c r="C32" s="97" t="s">
        <v>816</v>
      </c>
      <c r="D32" s="109">
        <f t="shared" ref="D32:D33" si="7" xml:space="preserve"> $D$24 *(1 - $D$27) * D29</f>
        <v>0</v>
      </c>
      <c r="E32" s="79" t="s">
        <v>401</v>
      </c>
      <c r="F32" s="72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263"/>
      <c r="S32" s="263"/>
      <c r="T32" s="177"/>
      <c r="U32" s="177"/>
      <c r="V32" s="177"/>
      <c r="W32" s="177"/>
      <c r="X32" s="177"/>
      <c r="Y32" s="177"/>
      <c r="Z32" s="177"/>
      <c r="AA32" s="180"/>
      <c r="AB32" s="178"/>
      <c r="AC32" s="105"/>
      <c r="AD32" s="105"/>
      <c r="AE32" s="105"/>
      <c r="AF32" s="105"/>
      <c r="AG32" s="105"/>
      <c r="AH32" s="105"/>
      <c r="AI32" s="54"/>
    </row>
    <row r="33" spans="1:35" ht="12.95" customHeight="1" x14ac:dyDescent="0.2">
      <c r="B33" s="72"/>
      <c r="C33" s="97" t="s">
        <v>817</v>
      </c>
      <c r="D33" s="109">
        <f t="shared" si="7"/>
        <v>0</v>
      </c>
      <c r="E33" s="79" t="s">
        <v>401</v>
      </c>
      <c r="F33" s="72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263"/>
      <c r="S33" s="263"/>
      <c r="T33" s="177"/>
      <c r="U33" s="177"/>
      <c r="V33" s="177"/>
      <c r="W33" s="177"/>
      <c r="X33" s="177"/>
      <c r="Y33" s="177"/>
      <c r="Z33" s="177"/>
      <c r="AA33" s="180"/>
      <c r="AB33" s="178"/>
      <c r="AC33" s="105"/>
      <c r="AD33" s="105"/>
      <c r="AE33" s="105"/>
      <c r="AF33" s="105"/>
      <c r="AG33" s="105"/>
      <c r="AH33" s="105"/>
      <c r="AI33" s="54"/>
    </row>
    <row r="34" spans="1:35" ht="12.95" customHeight="1" x14ac:dyDescent="0.2">
      <c r="B34" s="72"/>
      <c r="C34" s="76" t="s">
        <v>665</v>
      </c>
      <c r="D34" s="82"/>
      <c r="E34" s="83"/>
      <c r="F34" s="72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263"/>
      <c r="S34" s="263"/>
      <c r="T34" s="177"/>
      <c r="U34" s="177"/>
      <c r="V34" s="177"/>
      <c r="W34" s="177"/>
      <c r="X34" s="177"/>
      <c r="Y34" s="177"/>
      <c r="Z34" s="177"/>
      <c r="AA34" s="180"/>
      <c r="AB34" s="178"/>
      <c r="AC34" s="80"/>
      <c r="AD34" s="80"/>
      <c r="AE34" s="80"/>
      <c r="AF34" s="80"/>
      <c r="AG34" s="80"/>
      <c r="AH34" s="105"/>
      <c r="AI34" s="54"/>
    </row>
    <row r="35" spans="1:35" ht="12.95" customHeight="1" x14ac:dyDescent="0.2">
      <c r="B35" s="72"/>
      <c r="C35" s="219" t="str">
        <f xml:space="preserve"> 'General Inputs'!E$11</f>
        <v>Oil: IPCC energy -&gt; emissions, low</v>
      </c>
      <c r="D35" s="152">
        <f xml:space="preserve"> 'General Inputs'!F$11</f>
        <v>71.099999999999994</v>
      </c>
      <c r="E35" s="153" t="str">
        <f xml:space="preserve"> 'General Inputs'!G$11</f>
        <v>tons (CO2E) / TJ</v>
      </c>
      <c r="F35" s="72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263"/>
      <c r="S35" s="263"/>
      <c r="T35" s="177"/>
      <c r="U35" s="177"/>
      <c r="V35" s="177"/>
      <c r="W35" s="177"/>
      <c r="X35" s="177"/>
      <c r="Y35" s="177"/>
      <c r="Z35" s="177"/>
      <c r="AA35" s="180"/>
      <c r="AB35" s="178"/>
      <c r="AC35" s="80"/>
      <c r="AD35" s="80"/>
      <c r="AE35" s="80"/>
      <c r="AF35" s="80"/>
      <c r="AG35" s="80"/>
      <c r="AH35" s="105"/>
      <c r="AI35" s="54"/>
    </row>
    <row r="36" spans="1:35" ht="12.95" customHeight="1" x14ac:dyDescent="0.2">
      <c r="B36" s="72"/>
      <c r="C36" s="219" t="str">
        <f xml:space="preserve"> 'General Inputs'!E$12</f>
        <v>Oil: IPCC energy -&gt; emissions, mid</v>
      </c>
      <c r="D36" s="152">
        <f xml:space="preserve"> 'General Inputs'!F$12</f>
        <v>73.3</v>
      </c>
      <c r="E36" s="153" t="str">
        <f xml:space="preserve"> 'General Inputs'!G$12</f>
        <v>tons (CO2E) / TJ</v>
      </c>
      <c r="F36" s="72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263"/>
      <c r="S36" s="263"/>
      <c r="T36" s="177"/>
      <c r="U36" s="177"/>
      <c r="V36" s="177"/>
      <c r="W36" s="177"/>
      <c r="X36" s="177"/>
      <c r="Y36" s="177"/>
      <c r="Z36" s="177"/>
      <c r="AA36" s="180"/>
      <c r="AB36" s="178"/>
      <c r="AC36" s="80"/>
      <c r="AD36" s="80"/>
      <c r="AE36" s="80"/>
      <c r="AF36" s="80"/>
      <c r="AG36" s="80"/>
      <c r="AH36" s="105"/>
      <c r="AI36" s="54"/>
    </row>
    <row r="37" spans="1:35" ht="12.95" customHeight="1" x14ac:dyDescent="0.2">
      <c r="B37" s="72"/>
      <c r="C37" s="219" t="str">
        <f xml:space="preserve"> 'General Inputs'!E$13</f>
        <v>Oil: IPCC energy -&gt; emissions, high</v>
      </c>
      <c r="D37" s="152">
        <f xml:space="preserve"> 'General Inputs'!F$13</f>
        <v>75.5</v>
      </c>
      <c r="E37" s="153" t="str">
        <f xml:space="preserve"> 'General Inputs'!G$13</f>
        <v>tons (CO2E) / TJ</v>
      </c>
      <c r="F37" s="72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263"/>
      <c r="S37" s="263"/>
      <c r="T37" s="177"/>
      <c r="U37" s="177"/>
      <c r="V37" s="177"/>
      <c r="W37" s="177"/>
      <c r="X37" s="177"/>
      <c r="Y37" s="177"/>
      <c r="Z37" s="177"/>
      <c r="AA37" s="180"/>
      <c r="AB37" s="178"/>
      <c r="AC37" s="67"/>
      <c r="AD37" s="67"/>
      <c r="AE37" s="67"/>
      <c r="AF37" s="67"/>
      <c r="AG37" s="67"/>
      <c r="AH37" s="105"/>
      <c r="AI37" s="54"/>
    </row>
    <row r="38" spans="1:35" ht="12.95" customHeight="1" x14ac:dyDescent="0.2">
      <c r="A38" s="2"/>
      <c r="B38" s="72"/>
      <c r="C38" s="144" t="str">
        <f xml:space="preserve"> 'General Inputs'!E$68</f>
        <v>Thousands in a million</v>
      </c>
      <c r="D38" s="169">
        <f xml:space="preserve"> 'General Inputs'!F$68</f>
        <v>1000</v>
      </c>
      <c r="E38" s="116" t="str">
        <f xml:space="preserve"> 'General Inputs'!G$68</f>
        <v>ratio</v>
      </c>
      <c r="F38" s="72"/>
      <c r="G38" s="2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264"/>
      <c r="S38" s="264"/>
      <c r="T38" s="45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105"/>
      <c r="AI38" s="44"/>
    </row>
    <row r="39" spans="1:35" ht="12.95" customHeight="1" x14ac:dyDescent="0.2">
      <c r="B39" s="72"/>
      <c r="C39" s="99" t="s">
        <v>798</v>
      </c>
      <c r="D39" s="101">
        <f xml:space="preserve"> D31 * D35</f>
        <v>0</v>
      </c>
      <c r="E39" s="100" t="s">
        <v>820</v>
      </c>
      <c r="F39" s="72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263"/>
      <c r="S39" s="263"/>
      <c r="T39" s="177"/>
      <c r="U39" s="177"/>
      <c r="V39" s="177"/>
      <c r="W39" s="177"/>
      <c r="X39" s="177"/>
      <c r="Y39" s="177"/>
      <c r="Z39" s="177"/>
      <c r="AA39" s="180"/>
      <c r="AB39" s="178"/>
      <c r="AC39" s="67"/>
      <c r="AD39" s="67"/>
      <c r="AE39" s="67"/>
      <c r="AF39" s="67"/>
      <c r="AG39" s="67"/>
      <c r="AH39" s="105"/>
      <c r="AI39" s="54"/>
    </row>
    <row r="40" spans="1:35" ht="12.95" customHeight="1" x14ac:dyDescent="0.2">
      <c r="B40" s="72"/>
      <c r="C40" s="99" t="s">
        <v>801</v>
      </c>
      <c r="D40" s="101">
        <f>D32*D36</f>
        <v>0</v>
      </c>
      <c r="E40" s="100" t="s">
        <v>820</v>
      </c>
      <c r="F40" s="72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263"/>
      <c r="S40" s="263"/>
      <c r="T40" s="177"/>
      <c r="U40" s="177"/>
      <c r="V40" s="177"/>
      <c r="W40" s="177"/>
      <c r="X40" s="177"/>
      <c r="Y40" s="177"/>
      <c r="Z40" s="177"/>
      <c r="AA40" s="180"/>
      <c r="AB40" s="178"/>
      <c r="AC40" s="67"/>
      <c r="AD40" s="67"/>
      <c r="AE40" s="67"/>
      <c r="AF40" s="67"/>
      <c r="AG40" s="67"/>
      <c r="AH40" s="105"/>
      <c r="AI40" s="54"/>
    </row>
    <row r="41" spans="1:35" ht="12.95" customHeight="1" x14ac:dyDescent="0.2">
      <c r="B41" s="72"/>
      <c r="C41" s="99" t="s">
        <v>804</v>
      </c>
      <c r="D41" s="101">
        <f>D33*D37</f>
        <v>0</v>
      </c>
      <c r="E41" s="100" t="s">
        <v>820</v>
      </c>
      <c r="F41" s="72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263"/>
      <c r="S41" s="263"/>
      <c r="T41" s="177"/>
      <c r="U41" s="177"/>
      <c r="V41" s="177"/>
      <c r="W41" s="177"/>
      <c r="X41" s="177"/>
      <c r="Y41" s="177"/>
      <c r="Z41" s="177"/>
      <c r="AA41" s="180"/>
      <c r="AB41" s="178"/>
      <c r="AC41" s="67"/>
      <c r="AD41" s="67"/>
      <c r="AE41" s="67"/>
      <c r="AF41" s="67"/>
      <c r="AG41" s="67"/>
      <c r="AH41" s="105"/>
      <c r="AI41" s="54"/>
    </row>
    <row r="42" spans="1:35" ht="12.95" customHeight="1" x14ac:dyDescent="0.25">
      <c r="B42" s="72"/>
      <c r="C42" s="102" t="s">
        <v>670</v>
      </c>
      <c r="D42" s="75"/>
      <c r="E42" s="75"/>
      <c r="F42" s="72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263"/>
      <c r="S42" s="263"/>
      <c r="T42" s="177"/>
      <c r="U42" s="177"/>
      <c r="V42" s="177"/>
      <c r="W42" s="177"/>
      <c r="X42" s="177"/>
      <c r="Y42" s="177"/>
      <c r="Z42" s="177"/>
      <c r="AA42" s="180"/>
      <c r="AB42" s="178"/>
      <c r="AC42" s="67"/>
      <c r="AD42" s="67"/>
      <c r="AE42" s="67"/>
      <c r="AF42" s="67"/>
      <c r="AG42" s="67"/>
      <c r="AH42" s="105"/>
      <c r="AI42" s="54"/>
    </row>
    <row r="43" spans="1:35" ht="12.95" customHeight="1" x14ac:dyDescent="0.2">
      <c r="B43" s="72"/>
      <c r="C43" s="201" t="str">
        <f xml:space="preserve"> C$5</f>
        <v>Country</v>
      </c>
      <c r="D43" s="203" t="str">
        <f xml:space="preserve"> D$5</f>
        <v>United Kingdom</v>
      </c>
      <c r="E43" s="202" t="str">
        <f xml:space="preserve"> E$5</f>
        <v>list</v>
      </c>
      <c r="F43" s="72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263"/>
      <c r="S43" s="263"/>
      <c r="T43" s="177"/>
      <c r="U43" s="177"/>
      <c r="V43" s="177"/>
      <c r="W43" s="177"/>
      <c r="X43" s="177"/>
      <c r="Y43" s="177"/>
      <c r="Z43" s="177"/>
      <c r="AA43" s="180"/>
      <c r="AB43" s="178"/>
      <c r="AC43" s="67"/>
      <c r="AD43" s="67"/>
      <c r="AE43" s="67"/>
      <c r="AF43" s="67"/>
      <c r="AG43" s="67"/>
      <c r="AH43" s="105"/>
      <c r="AI43" s="54"/>
    </row>
    <row r="44" spans="1:35" ht="12.95" customHeight="1" x14ac:dyDescent="0.2">
      <c r="B44" s="72"/>
      <c r="C44" s="204" t="str">
        <f xml:space="preserve"> C$6</f>
        <v xml:space="preserve">Methane factorisation </v>
      </c>
      <c r="D44" s="203" t="str">
        <f xml:space="preserve"> D$6</f>
        <v>GWP100</v>
      </c>
      <c r="E44" s="205" t="str">
        <f xml:space="preserve"> E$6</f>
        <v>switch</v>
      </c>
      <c r="F44" s="72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263"/>
      <c r="S44" s="263"/>
      <c r="T44" s="177"/>
      <c r="U44" s="177"/>
      <c r="V44" s="177"/>
      <c r="W44" s="177"/>
      <c r="X44" s="177"/>
      <c r="Y44" s="177"/>
      <c r="Z44" s="177"/>
      <c r="AA44" s="180"/>
      <c r="AB44" s="178"/>
      <c r="AC44" s="67"/>
      <c r="AD44" s="67"/>
      <c r="AE44" s="67"/>
      <c r="AF44" s="67"/>
      <c r="AG44" s="67"/>
      <c r="AH44" s="105"/>
      <c r="AI44" s="54"/>
    </row>
    <row r="45" spans="1:35" ht="12.95" customHeight="1" x14ac:dyDescent="0.2">
      <c r="B45" s="72"/>
      <c r="C45" s="163" t="str">
        <f xml:space="preserve"> D44 &amp; " P5"</f>
        <v>GWP100 P5</v>
      </c>
      <c r="D45" s="164">
        <f>IF(D44="GWP100",INDEX('General Inputs'!$F$332:$F$421,MATCH(All_Calcs!D43,'General Inputs'!$E$332:$E$421,0)),INDEX('General Inputs'!$F$427:$F$516,MATCH(All_Calcs!D43,'General Inputs'!$E$332:$E$421,0)))</f>
        <v>40.48294679399725</v>
      </c>
      <c r="E45" s="165" t="s">
        <v>878</v>
      </c>
      <c r="F45" s="72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263"/>
      <c r="S45" s="263"/>
      <c r="T45" s="177"/>
      <c r="U45" s="177"/>
      <c r="V45" s="177"/>
      <c r="W45" s="177"/>
      <c r="X45" s="177"/>
      <c r="Y45" s="177"/>
      <c r="Z45" s="177"/>
      <c r="AA45" s="180"/>
      <c r="AB45" s="178"/>
      <c r="AC45" s="67"/>
      <c r="AD45" s="67"/>
      <c r="AE45" s="67"/>
      <c r="AF45" s="67"/>
      <c r="AG45" s="67"/>
      <c r="AH45" s="105"/>
      <c r="AI45" s="54"/>
    </row>
    <row r="46" spans="1:35" ht="12.95" customHeight="1" x14ac:dyDescent="0.2">
      <c r="B46" s="72"/>
      <c r="C46" s="163" t="str">
        <f>D44 &amp; " WA"</f>
        <v>GWP100 WA</v>
      </c>
      <c r="D46" s="164">
        <f>IF(D44="GWP100",INDEX('General Inputs'!$G$332:$G$421,MATCH(All_Calcs!D43,'General Inputs'!$E$332:$E$421,0)),INDEX('General Inputs'!$G$427:$G$516,MATCH(All_Calcs!D43,'General Inputs'!$E$332:$E$421,0)))</f>
        <v>45.877153724930572</v>
      </c>
      <c r="E46" s="165" t="s">
        <v>878</v>
      </c>
      <c r="F46" s="72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263"/>
      <c r="S46" s="263"/>
      <c r="T46" s="177"/>
      <c r="U46" s="177"/>
      <c r="V46" s="177"/>
      <c r="W46" s="177"/>
      <c r="X46" s="177"/>
      <c r="Y46" s="177"/>
      <c r="Z46" s="177"/>
      <c r="AA46" s="180"/>
      <c r="AB46" s="178"/>
      <c r="AC46" s="106"/>
      <c r="AD46" s="106"/>
      <c r="AE46" s="106"/>
      <c r="AF46" s="106"/>
      <c r="AG46" s="67"/>
      <c r="AH46" s="105"/>
      <c r="AI46" s="54"/>
    </row>
    <row r="47" spans="1:35" ht="12.95" customHeight="1" x14ac:dyDescent="0.2">
      <c r="B47" s="72"/>
      <c r="C47" s="163" t="str">
        <f>D44 &amp; " P95"</f>
        <v>GWP100 P95</v>
      </c>
      <c r="D47" s="164">
        <f>IF(D44="GWP100",INDEX('General Inputs'!$H$332:$H$421,MATCH(All_Calcs!D43,'General Inputs'!$E$332:$E$421,0)),INDEX('General Inputs'!$H$427:$H$516,MATCH(All_Calcs!D43,'General Inputs'!$E$332:$E$421,0)))</f>
        <v>65.693561238871368</v>
      </c>
      <c r="E47" s="165" t="s">
        <v>878</v>
      </c>
      <c r="F47" s="72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263"/>
      <c r="S47" s="263"/>
      <c r="T47" s="177"/>
      <c r="U47" s="177"/>
      <c r="V47" s="177"/>
      <c r="W47" s="177"/>
      <c r="X47" s="177"/>
      <c r="Y47" s="177"/>
      <c r="Z47" s="177"/>
      <c r="AA47" s="180"/>
      <c r="AB47" s="178"/>
      <c r="AC47" s="107"/>
      <c r="AD47" s="107"/>
      <c r="AE47" s="107"/>
      <c r="AF47" s="107"/>
      <c r="AG47" s="67"/>
      <c r="AH47" s="105"/>
      <c r="AI47" s="54"/>
    </row>
    <row r="48" spans="1:35" ht="12.95" customHeight="1" x14ac:dyDescent="0.2">
      <c r="B48" s="72"/>
      <c r="C48" s="84" t="s">
        <v>799</v>
      </c>
      <c r="D48" s="101">
        <f xml:space="preserve"> D22 * D45</f>
        <v>0</v>
      </c>
      <c r="E48" s="84" t="s">
        <v>820</v>
      </c>
      <c r="F48" s="72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263"/>
      <c r="S48" s="263"/>
      <c r="T48" s="177"/>
      <c r="U48" s="177"/>
      <c r="V48" s="177"/>
      <c r="W48" s="177"/>
      <c r="X48" s="177"/>
      <c r="Y48" s="177"/>
      <c r="Z48" s="177"/>
      <c r="AA48" s="180"/>
      <c r="AB48" s="178"/>
      <c r="AC48" s="106"/>
      <c r="AD48" s="106"/>
      <c r="AE48" s="106"/>
      <c r="AF48" s="106"/>
      <c r="AG48" s="67"/>
      <c r="AH48" s="105"/>
      <c r="AI48" s="54"/>
    </row>
    <row r="49" spans="1:35" ht="12.95" customHeight="1" x14ac:dyDescent="0.2">
      <c r="B49" s="72"/>
      <c r="C49" s="84" t="s">
        <v>802</v>
      </c>
      <c r="D49" s="101">
        <f>D22*D46</f>
        <v>0</v>
      </c>
      <c r="E49" s="84" t="s">
        <v>820</v>
      </c>
      <c r="F49" s="72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263"/>
      <c r="S49" s="263"/>
      <c r="T49" s="177"/>
      <c r="U49" s="177"/>
      <c r="V49" s="177"/>
      <c r="W49" s="177"/>
      <c r="X49" s="177"/>
      <c r="Y49" s="177"/>
      <c r="Z49" s="177"/>
      <c r="AA49" s="180"/>
      <c r="AB49" s="178"/>
      <c r="AC49" s="106"/>
      <c r="AD49" s="106"/>
      <c r="AE49" s="106"/>
      <c r="AF49" s="106"/>
      <c r="AG49" s="67"/>
      <c r="AH49" s="105"/>
      <c r="AI49" s="54"/>
    </row>
    <row r="50" spans="1:35" ht="12.95" customHeight="1" x14ac:dyDescent="0.2">
      <c r="B50" s="72"/>
      <c r="C50" s="84" t="s">
        <v>805</v>
      </c>
      <c r="D50" s="101">
        <f>D22*D47</f>
        <v>0</v>
      </c>
      <c r="E50" s="84" t="s">
        <v>820</v>
      </c>
      <c r="F50" s="72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263"/>
      <c r="S50" s="263"/>
      <c r="T50" s="177"/>
      <c r="U50" s="177"/>
      <c r="V50" s="177"/>
      <c r="W50" s="177"/>
      <c r="X50" s="177"/>
      <c r="Y50" s="177"/>
      <c r="Z50" s="177"/>
      <c r="AA50" s="180"/>
      <c r="AB50" s="178"/>
      <c r="AC50" s="106"/>
      <c r="AD50" s="106"/>
      <c r="AE50" s="106"/>
      <c r="AF50" s="106"/>
      <c r="AG50" s="67"/>
      <c r="AH50" s="105"/>
      <c r="AI50" s="54"/>
    </row>
    <row r="51" spans="1:35" ht="12.95" customHeight="1" x14ac:dyDescent="0.2">
      <c r="B51" s="72"/>
      <c r="C51" s="75"/>
      <c r="D51" s="75"/>
      <c r="E51" s="75"/>
      <c r="F51" s="72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263"/>
      <c r="S51" s="263"/>
      <c r="T51" s="177"/>
      <c r="U51" s="177"/>
      <c r="V51" s="177"/>
      <c r="W51" s="177"/>
      <c r="X51" s="177"/>
      <c r="Y51" s="177"/>
      <c r="Z51" s="177"/>
      <c r="AA51" s="180"/>
      <c r="AB51" s="178"/>
      <c r="AC51" s="106"/>
      <c r="AD51" s="106"/>
      <c r="AE51" s="106"/>
      <c r="AF51" s="106"/>
      <c r="AG51" s="67"/>
      <c r="AH51" s="105"/>
      <c r="AI51" s="54"/>
    </row>
    <row r="52" spans="1:35" ht="12.95" customHeight="1" x14ac:dyDescent="0.2">
      <c r="A52" s="2"/>
      <c r="B52" s="14"/>
      <c r="C52" s="66"/>
      <c r="D52" s="66"/>
      <c r="E52" s="66"/>
      <c r="F52" s="14"/>
      <c r="G52" s="2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263"/>
      <c r="S52" s="263"/>
      <c r="T52" s="177"/>
      <c r="U52" s="177"/>
      <c r="V52" s="177"/>
      <c r="W52" s="177"/>
      <c r="X52" s="177"/>
      <c r="Y52" s="177"/>
      <c r="Z52" s="177"/>
      <c r="AA52" s="180"/>
      <c r="AB52" s="178"/>
      <c r="AC52" s="106"/>
      <c r="AD52" s="106"/>
      <c r="AE52" s="106"/>
      <c r="AF52" s="106"/>
      <c r="AG52" s="67"/>
      <c r="AH52" s="105"/>
      <c r="AI52" s="54"/>
    </row>
    <row r="53" spans="1:35" ht="12.95" customHeight="1" x14ac:dyDescent="0.35">
      <c r="B53" s="72"/>
      <c r="C53" s="102" t="s">
        <v>645</v>
      </c>
      <c r="D53" s="73"/>
      <c r="E53" s="73"/>
      <c r="F53" s="72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264"/>
      <c r="S53" s="264"/>
      <c r="T53" s="45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105"/>
      <c r="AI53" s="7"/>
    </row>
    <row r="54" spans="1:35" ht="12.95" customHeight="1" x14ac:dyDescent="0.35">
      <c r="A54" s="2"/>
      <c r="B54" s="72"/>
      <c r="C54" s="102" t="s">
        <v>666</v>
      </c>
      <c r="D54" s="73"/>
      <c r="E54" s="73"/>
      <c r="F54" s="72"/>
      <c r="G54" s="2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264"/>
      <c r="S54" s="264"/>
      <c r="T54" s="45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105"/>
      <c r="AI54" s="44"/>
    </row>
    <row r="55" spans="1:35" ht="12.95" customHeight="1" x14ac:dyDescent="0.2">
      <c r="A55" s="2"/>
      <c r="B55" s="72"/>
      <c r="C55" s="87" t="s">
        <v>641</v>
      </c>
      <c r="D55" s="78"/>
      <c r="E55" s="78"/>
      <c r="F55" s="72"/>
      <c r="G55" s="2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264"/>
      <c r="S55" s="264"/>
      <c r="T55" s="45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105"/>
      <c r="AI55" s="44"/>
    </row>
    <row r="56" spans="1:35" ht="12.95" customHeight="1" x14ac:dyDescent="0.2">
      <c r="A56" s="2"/>
      <c r="B56" s="72"/>
      <c r="C56" s="196" t="str">
        <f xml:space="preserve"> C$14</f>
        <v>Gas Production</v>
      </c>
      <c r="D56" s="253">
        <f xml:space="preserve"> D$14</f>
        <v>74.181135769999997</v>
      </c>
      <c r="E56" s="197" t="str">
        <f xml:space="preserve"> E$14</f>
        <v>bln feet3</v>
      </c>
      <c r="F56" s="72"/>
      <c r="G56" s="2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264"/>
      <c r="S56" s="264"/>
      <c r="T56" s="45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105"/>
      <c r="AI56" s="44"/>
    </row>
    <row r="57" spans="1:35" ht="12.75" customHeight="1" x14ac:dyDescent="0.2">
      <c r="A57" s="2"/>
      <c r="B57" s="72"/>
      <c r="C57" s="254" t="str">
        <f xml:space="preserve"> 'General Inputs'!E$65</f>
        <v>Cubic feet to cubic metres (gas)</v>
      </c>
      <c r="D57" s="254">
        <f xml:space="preserve"> 'General Inputs'!F$65</f>
        <v>2.8316850000000001E-2</v>
      </c>
      <c r="E57" s="254" t="str">
        <f xml:space="preserve"> 'General Inputs'!G$65</f>
        <v>foot3 / m3</v>
      </c>
      <c r="F57" s="72"/>
      <c r="G57" s="2"/>
      <c r="H57" s="44"/>
      <c r="I57" s="44"/>
      <c r="J57" s="44"/>
      <c r="K57" s="44"/>
      <c r="L57" s="44"/>
      <c r="M57" s="54"/>
      <c r="N57" s="54"/>
      <c r="O57" s="54"/>
      <c r="P57" s="54"/>
      <c r="Q57" s="54"/>
      <c r="R57" s="56"/>
      <c r="S57" s="56"/>
      <c r="T57" s="50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35" ht="12.95" customHeight="1" x14ac:dyDescent="0.2">
      <c r="A58" s="2"/>
      <c r="B58" s="72"/>
      <c r="C58" s="204" t="s">
        <v>788</v>
      </c>
      <c r="D58" s="260">
        <f>D56*D57</f>
        <v>2.1005760944287246</v>
      </c>
      <c r="E58" s="205" t="s">
        <v>789</v>
      </c>
      <c r="F58" s="72"/>
      <c r="G58" s="2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264"/>
      <c r="S58" s="264"/>
      <c r="T58" s="45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105"/>
      <c r="AI58" s="44"/>
    </row>
    <row r="59" spans="1:35" ht="12.95" customHeight="1" x14ac:dyDescent="0.2">
      <c r="A59" s="2"/>
      <c r="B59" s="72"/>
      <c r="C59" s="144" t="str">
        <f xml:space="preserve"> 'General Inputs'!E$72</f>
        <v>Boe per e6m3</v>
      </c>
      <c r="D59" s="168">
        <f xml:space="preserve"> 'General Inputs'!F$72</f>
        <v>5.883</v>
      </c>
      <c r="E59" s="167" t="str">
        <f xml:space="preserve"> 'General Inputs'!G$72</f>
        <v>e6boe / e9m3</v>
      </c>
      <c r="F59" s="72"/>
      <c r="G59" s="2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264"/>
      <c r="S59" s="264"/>
      <c r="T59" s="45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105"/>
      <c r="AI59" s="44"/>
    </row>
    <row r="60" spans="1:35" ht="12.95" customHeight="1" x14ac:dyDescent="0.2">
      <c r="A60" s="2"/>
      <c r="B60" s="72"/>
      <c r="C60" s="144" t="str">
        <f xml:space="preserve"> 'General Inputs'!E$68</f>
        <v>Thousands in a million</v>
      </c>
      <c r="D60" s="169">
        <f xml:space="preserve"> 'General Inputs'!F$68</f>
        <v>1000</v>
      </c>
      <c r="E60" s="116" t="str">
        <f xml:space="preserve"> 'General Inputs'!G$68</f>
        <v>ratio</v>
      </c>
      <c r="F60" s="72"/>
      <c r="G60" s="2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264"/>
      <c r="S60" s="264"/>
      <c r="T60" s="45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105"/>
      <c r="AI60" s="44"/>
    </row>
    <row r="61" spans="1:35" ht="12.95" customHeight="1" x14ac:dyDescent="0.2">
      <c r="A61" s="2"/>
      <c r="B61" s="72"/>
      <c r="C61" s="84" t="s">
        <v>132</v>
      </c>
      <c r="D61" s="80">
        <f xml:space="preserve"> D58 * D59  *D60 * D60</f>
        <v>12357689.163524186</v>
      </c>
      <c r="E61" s="84" t="s">
        <v>677</v>
      </c>
      <c r="F61" s="72"/>
      <c r="G61" s="2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264"/>
      <c r="S61" s="264"/>
      <c r="T61" s="45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105"/>
      <c r="AI61" s="44"/>
    </row>
    <row r="62" spans="1:35" ht="12.95" customHeight="1" x14ac:dyDescent="0.25">
      <c r="A62" s="2"/>
      <c r="B62" s="72"/>
      <c r="C62" s="102" t="s">
        <v>667</v>
      </c>
      <c r="D62" s="75"/>
      <c r="E62" s="75"/>
      <c r="F62" s="72"/>
      <c r="G62" s="2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264"/>
      <c r="S62" s="264"/>
      <c r="T62" s="45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105"/>
      <c r="AI62" s="44"/>
    </row>
    <row r="63" spans="1:35" ht="12.95" customHeight="1" x14ac:dyDescent="0.2">
      <c r="A63" s="2"/>
      <c r="B63" s="72"/>
      <c r="C63" s="76" t="s">
        <v>662</v>
      </c>
      <c r="D63" s="82"/>
      <c r="E63" s="83"/>
      <c r="F63" s="72"/>
      <c r="G63" s="2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264"/>
      <c r="S63" s="264"/>
      <c r="T63" s="45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105"/>
      <c r="AI63" s="44"/>
    </row>
    <row r="64" spans="1:35" ht="12.95" customHeight="1" x14ac:dyDescent="0.2">
      <c r="A64" s="2"/>
      <c r="B64" s="72"/>
      <c r="C64" s="144" t="str">
        <f xml:space="preserve"> 'General Inputs'!E$71</f>
        <v>Petajoules per million cubic metres gas</v>
      </c>
      <c r="D64" s="93">
        <f xml:space="preserve"> 'General Inputs'!F$71</f>
        <v>36</v>
      </c>
      <c r="E64" s="145" t="str">
        <f xml:space="preserve"> 'General Inputs'!G$71</f>
        <v>PJ / e9m3</v>
      </c>
      <c r="F64" s="72"/>
      <c r="G64" s="2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264"/>
      <c r="S64" s="264"/>
      <c r="T64" s="45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105"/>
      <c r="AI64" s="44"/>
    </row>
    <row r="65" spans="1:35" ht="12.95" customHeight="1" x14ac:dyDescent="0.2">
      <c r="A65" s="2"/>
      <c r="B65" s="72"/>
      <c r="C65" s="97" t="s">
        <v>673</v>
      </c>
      <c r="D65" s="109">
        <f>D58*D64</f>
        <v>75.620739399434086</v>
      </c>
      <c r="E65" s="79" t="s">
        <v>664</v>
      </c>
      <c r="F65" s="72"/>
      <c r="G65" s="2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264"/>
      <c r="S65" s="264"/>
      <c r="T65" s="45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105"/>
      <c r="AI65" s="44"/>
    </row>
    <row r="66" spans="1:35" ht="12.95" customHeight="1" x14ac:dyDescent="0.2">
      <c r="A66" s="2"/>
      <c r="B66" s="72"/>
      <c r="C66" s="76" t="s">
        <v>665</v>
      </c>
      <c r="D66" s="82"/>
      <c r="E66" s="83"/>
      <c r="F66" s="72"/>
      <c r="G66" s="2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264"/>
      <c r="S66" s="264"/>
      <c r="T66" s="45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105"/>
      <c r="AI66" s="44"/>
    </row>
    <row r="67" spans="1:35" ht="12.95" customHeight="1" x14ac:dyDescent="0.2">
      <c r="A67" s="2"/>
      <c r="B67" s="72"/>
      <c r="C67" s="206" t="str">
        <f xml:space="preserve"> C$15</f>
        <v>Non Fuel Use (gas)</v>
      </c>
      <c r="D67" s="200">
        <f xml:space="preserve"> D$15</f>
        <v>0.03</v>
      </c>
      <c r="E67" s="202" t="str">
        <f xml:space="preserve"> E$15</f>
        <v>%</v>
      </c>
      <c r="F67" s="72"/>
      <c r="G67" s="2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264"/>
      <c r="S67" s="264"/>
      <c r="T67" s="45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105"/>
      <c r="AI67" s="44"/>
    </row>
    <row r="68" spans="1:35" ht="12.95" customHeight="1" x14ac:dyDescent="0.2">
      <c r="A68" s="2"/>
      <c r="B68" s="72"/>
      <c r="C68" s="144" t="str">
        <f xml:space="preserve"> 'General Inputs'!E$68</f>
        <v>Thousands in a million</v>
      </c>
      <c r="D68" s="169">
        <f xml:space="preserve"> 'General Inputs'!F$68</f>
        <v>1000</v>
      </c>
      <c r="E68" s="116" t="str">
        <f xml:space="preserve"> 'General Inputs'!G$68</f>
        <v>ratio</v>
      </c>
      <c r="F68" s="72"/>
      <c r="G68" s="2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264"/>
      <c r="S68" s="264"/>
      <c r="T68" s="45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105"/>
      <c r="AI68" s="44"/>
    </row>
    <row r="69" spans="1:35" ht="12.95" customHeight="1" x14ac:dyDescent="0.2">
      <c r="A69" s="2"/>
      <c r="B69" s="72"/>
      <c r="C69" s="219" t="str">
        <f xml:space="preserve"> 'General Inputs'!E$15</f>
        <v>Gas: IPCC energy -&gt; emissions, low</v>
      </c>
      <c r="D69" s="152">
        <f xml:space="preserve"> 'General Inputs'!F$15</f>
        <v>54.3</v>
      </c>
      <c r="E69" s="151" t="str">
        <f xml:space="preserve"> 'General Inputs'!G$15</f>
        <v>tons (CO2E) / TJ</v>
      </c>
      <c r="F69" s="72"/>
      <c r="G69" s="2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264"/>
      <c r="S69" s="264"/>
      <c r="T69" s="45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105"/>
      <c r="AI69" s="44"/>
    </row>
    <row r="70" spans="1:35" ht="12.95" customHeight="1" x14ac:dyDescent="0.2">
      <c r="A70" s="2"/>
      <c r="B70" s="72"/>
      <c r="C70" s="219" t="str">
        <f xml:space="preserve"> 'General Inputs'!E$16</f>
        <v>Gas: IPCC energy -&gt; emissions, mid</v>
      </c>
      <c r="D70" s="152">
        <f xml:space="preserve"> 'General Inputs'!F$16</f>
        <v>56.1</v>
      </c>
      <c r="E70" s="116" t="str">
        <f xml:space="preserve"> 'General Inputs'!G$16</f>
        <v>tons (CO2E) / TJ</v>
      </c>
      <c r="F70" s="72"/>
      <c r="G70" s="2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264"/>
      <c r="S70" s="264"/>
      <c r="T70" s="45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105"/>
      <c r="AI70" s="44"/>
    </row>
    <row r="71" spans="1:35" ht="12.95" customHeight="1" x14ac:dyDescent="0.2">
      <c r="A71" s="2"/>
      <c r="B71" s="72"/>
      <c r="C71" s="219" t="str">
        <f xml:space="preserve"> 'General Inputs'!E$17</f>
        <v>Gas: IPCC energy -&gt; emissions, high</v>
      </c>
      <c r="D71" s="152">
        <f xml:space="preserve"> 'General Inputs'!F$17</f>
        <v>58.3</v>
      </c>
      <c r="E71" s="116" t="str">
        <f xml:space="preserve"> 'General Inputs'!G$17</f>
        <v>tons (CO2E) / TJ</v>
      </c>
      <c r="F71" s="72"/>
      <c r="G71" s="2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264"/>
      <c r="S71" s="264"/>
      <c r="T71" s="45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105"/>
      <c r="AI71" s="44"/>
    </row>
    <row r="72" spans="1:35" ht="12.95" customHeight="1" x14ac:dyDescent="0.2">
      <c r="A72" s="2"/>
      <c r="B72" s="72"/>
      <c r="C72" s="99" t="s">
        <v>871</v>
      </c>
      <c r="D72" s="101">
        <f xml:space="preserve"> $D$65 * $D$68 * ( 1 - $D$67) * D69</f>
        <v>3983019.9649075922</v>
      </c>
      <c r="E72" s="100" t="s">
        <v>820</v>
      </c>
      <c r="F72" s="72"/>
      <c r="G72" s="2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264"/>
      <c r="S72" s="264"/>
      <c r="T72" s="45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105"/>
      <c r="AI72" s="44"/>
    </row>
    <row r="73" spans="1:35" ht="12.95" customHeight="1" x14ac:dyDescent="0.2">
      <c r="A73" s="2"/>
      <c r="B73" s="72"/>
      <c r="C73" s="99" t="s">
        <v>872</v>
      </c>
      <c r="D73" s="101">
        <f t="shared" ref="D73:D74" si="8" xml:space="preserve"> $D$65 * $D$68 * ( 1 - $D$67) * D70</f>
        <v>4115053.7758990047</v>
      </c>
      <c r="E73" s="100" t="s">
        <v>820</v>
      </c>
      <c r="F73" s="72"/>
      <c r="G73" s="2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264"/>
      <c r="S73" s="264"/>
      <c r="T73" s="45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105"/>
      <c r="AI73" s="44"/>
    </row>
    <row r="74" spans="1:35" ht="12.95" customHeight="1" x14ac:dyDescent="0.2">
      <c r="A74" s="2"/>
      <c r="B74" s="72"/>
      <c r="C74" s="99" t="s">
        <v>873</v>
      </c>
      <c r="D74" s="101">
        <f t="shared" si="8"/>
        <v>4276428.4337773966</v>
      </c>
      <c r="E74" s="100" t="s">
        <v>820</v>
      </c>
      <c r="F74" s="72"/>
      <c r="G74" s="2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264"/>
      <c r="S74" s="264"/>
      <c r="T74" s="45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105"/>
      <c r="AI74" s="44"/>
    </row>
    <row r="75" spans="1:35" ht="12.95" customHeight="1" x14ac:dyDescent="0.25">
      <c r="A75" s="2"/>
      <c r="B75" s="72"/>
      <c r="C75" s="102" t="s">
        <v>670</v>
      </c>
      <c r="D75" s="75"/>
      <c r="E75" s="75"/>
      <c r="F75" s="72"/>
      <c r="G75" s="2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264"/>
      <c r="S75" s="264"/>
      <c r="T75" s="45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105"/>
      <c r="AI75" s="44"/>
    </row>
    <row r="76" spans="1:35" ht="12.95" customHeight="1" x14ac:dyDescent="0.2">
      <c r="B76" s="72"/>
      <c r="C76" s="201" t="str">
        <f xml:space="preserve"> C$5</f>
        <v>Country</v>
      </c>
      <c r="D76" s="203" t="str">
        <f xml:space="preserve"> D$5</f>
        <v>United Kingdom</v>
      </c>
      <c r="E76" s="202" t="str">
        <f xml:space="preserve"> E$5</f>
        <v>list</v>
      </c>
      <c r="F76" s="72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263"/>
      <c r="S76" s="263"/>
      <c r="T76" s="177"/>
      <c r="U76" s="177"/>
      <c r="V76" s="177"/>
      <c r="W76" s="177"/>
      <c r="X76" s="177"/>
      <c r="Y76" s="177"/>
      <c r="Z76" s="177"/>
      <c r="AA76" s="180"/>
      <c r="AB76" s="178"/>
      <c r="AC76" s="67"/>
      <c r="AD76" s="67"/>
      <c r="AE76" s="67"/>
      <c r="AF76" s="67"/>
      <c r="AG76" s="67"/>
      <c r="AH76" s="105"/>
      <c r="AI76" s="54"/>
    </row>
    <row r="77" spans="1:35" ht="12.95" customHeight="1" x14ac:dyDescent="0.2">
      <c r="A77" s="2"/>
      <c r="B77" s="72"/>
      <c r="C77" s="204" t="str">
        <f xml:space="preserve"> C$6</f>
        <v xml:space="preserve">Methane factorisation </v>
      </c>
      <c r="D77" s="203" t="str">
        <f xml:space="preserve"> D$6</f>
        <v>GWP100</v>
      </c>
      <c r="E77" s="205" t="str">
        <f xml:space="preserve"> E$6</f>
        <v>switch</v>
      </c>
      <c r="F77" s="72"/>
      <c r="G77" s="2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264"/>
      <c r="S77" s="264"/>
      <c r="T77" s="45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105"/>
      <c r="AI77" s="44"/>
    </row>
    <row r="78" spans="1:35" ht="12.95" customHeight="1" x14ac:dyDescent="0.2">
      <c r="A78" s="2"/>
      <c r="B78" s="72"/>
      <c r="C78" s="144" t="str">
        <f xml:space="preserve"> 'General Inputs'!E$68</f>
        <v>Thousands in a million</v>
      </c>
      <c r="D78" s="169">
        <f xml:space="preserve"> 'General Inputs'!F$68</f>
        <v>1000</v>
      </c>
      <c r="E78" s="116" t="str">
        <f xml:space="preserve"> 'General Inputs'!G$68</f>
        <v>ratio</v>
      </c>
      <c r="F78" s="72"/>
      <c r="G78" s="2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264"/>
      <c r="S78" s="264"/>
      <c r="T78" s="45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105"/>
      <c r="AI78" s="44"/>
    </row>
    <row r="79" spans="1:35" ht="12.95" customHeight="1" x14ac:dyDescent="0.2">
      <c r="A79" s="2"/>
      <c r="B79" s="72"/>
      <c r="C79" s="249" t="str">
        <f>D77 &amp; " P5"</f>
        <v>GWP100 P5</v>
      </c>
      <c r="D79" s="250">
        <f>IF(D77="GWP100",INDEX('General Inputs'!$F$522:$F$587,MATCH(All_Calcs!$D$76,'General Inputs'!$E$522:$E$587,0)),INDEX('General Inputs'!$F$591:$F$646,MATCH(All_Calcs!$D$76,'General Inputs'!$E$591:$E$646,0)))</f>
        <v>33.964915657682852</v>
      </c>
      <c r="E79" s="165" t="s">
        <v>821</v>
      </c>
      <c r="F79" s="72"/>
      <c r="G79" s="2"/>
      <c r="H79" s="247"/>
      <c r="I79" s="247"/>
      <c r="J79" s="44"/>
      <c r="K79" s="44"/>
      <c r="L79" s="44"/>
      <c r="M79" s="44"/>
      <c r="N79" s="44"/>
      <c r="O79" s="44"/>
      <c r="P79" s="44"/>
      <c r="Q79" s="44"/>
      <c r="R79" s="264"/>
      <c r="S79" s="264"/>
      <c r="T79" s="45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105"/>
      <c r="AI79" s="44"/>
    </row>
    <row r="80" spans="1:35" ht="12.95" customHeight="1" x14ac:dyDescent="0.2">
      <c r="A80" s="2"/>
      <c r="B80" s="72"/>
      <c r="C80" s="249" t="str">
        <f>D77 &amp; " WA"</f>
        <v>GWP100 WA</v>
      </c>
      <c r="D80" s="299">
        <v>90.4</v>
      </c>
      <c r="E80" s="165" t="s">
        <v>821</v>
      </c>
      <c r="F80" s="72"/>
      <c r="G80" s="2"/>
      <c r="H80" s="247"/>
      <c r="I80" s="247"/>
      <c r="J80" s="44"/>
      <c r="K80" s="44"/>
      <c r="L80" s="44"/>
      <c r="M80" s="44"/>
      <c r="N80" s="44"/>
      <c r="O80" s="44"/>
      <c r="P80" s="44"/>
      <c r="Q80" s="44"/>
      <c r="R80" s="264"/>
      <c r="S80" s="264"/>
      <c r="T80" s="45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105"/>
      <c r="AI80" s="44"/>
    </row>
    <row r="81" spans="1:35" ht="12.95" customHeight="1" x14ac:dyDescent="0.2">
      <c r="A81" s="2"/>
      <c r="B81" s="72"/>
      <c r="C81" s="249" t="str">
        <f xml:space="preserve"> D77 &amp; " P95"</f>
        <v>GWP100 P95</v>
      </c>
      <c r="D81" s="250">
        <f>IF(D77="GWP100",INDEX('General Inputs'!$H$522:$H$587,MATCH(All_Calcs!$D$76,'General Inputs'!$E$522:$E$587,0)),INDEX('General Inputs'!$H$591:$H$646,MATCH(All_Calcs!$D$76,'General Inputs'!$E$591:$E$646,0)))</f>
        <v>105.81526947925769</v>
      </c>
      <c r="E81" s="165" t="s">
        <v>821</v>
      </c>
      <c r="F81" s="72"/>
      <c r="G81" s="2"/>
      <c r="H81" s="247"/>
      <c r="I81" s="247"/>
      <c r="J81" s="44"/>
      <c r="K81" s="44"/>
      <c r="L81" s="44"/>
      <c r="M81" s="44"/>
      <c r="N81" s="44"/>
      <c r="O81" s="44"/>
      <c r="P81" s="44"/>
      <c r="Q81" s="44"/>
      <c r="R81" s="264"/>
      <c r="S81" s="264"/>
      <c r="T81" s="45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105"/>
      <c r="AI81" s="44"/>
    </row>
    <row r="82" spans="1:35" ht="12.95" customHeight="1" x14ac:dyDescent="0.2">
      <c r="A82" s="2"/>
      <c r="B82" s="72"/>
      <c r="C82" s="84" t="s">
        <v>800</v>
      </c>
      <c r="D82" s="80">
        <f xml:space="preserve"> ($D$61 * D79) / $D$78</f>
        <v>419727.87016296037</v>
      </c>
      <c r="E82" s="84" t="s">
        <v>820</v>
      </c>
      <c r="F82" s="72"/>
      <c r="G82" s="2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264"/>
      <c r="S82" s="264"/>
      <c r="T82" s="45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105"/>
      <c r="AI82" s="44"/>
    </row>
    <row r="83" spans="1:35" ht="12.95" customHeight="1" x14ac:dyDescent="0.2">
      <c r="A83" s="2"/>
      <c r="B83" s="72"/>
      <c r="C83" s="84" t="s">
        <v>803</v>
      </c>
      <c r="D83" s="80">
        <f xml:space="preserve"> ($D$61 * D80) / $D$78</f>
        <v>1117135.1003825865</v>
      </c>
      <c r="E83" s="84" t="s">
        <v>820</v>
      </c>
      <c r="F83" s="72"/>
      <c r="G83" s="2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264"/>
      <c r="S83" s="264"/>
      <c r="T83" s="45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105"/>
      <c r="AI83" s="44"/>
    </row>
    <row r="84" spans="1:35" ht="12.95" customHeight="1" x14ac:dyDescent="0.2">
      <c r="A84" s="2"/>
      <c r="B84" s="72"/>
      <c r="C84" s="84" t="s">
        <v>806</v>
      </c>
      <c r="D84" s="80">
        <f xml:space="preserve"> ($D$61 * D81) / $D$78</f>
        <v>1307632.2089792145</v>
      </c>
      <c r="E84" s="84" t="s">
        <v>820</v>
      </c>
      <c r="F84" s="72"/>
      <c r="G84" s="2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264"/>
      <c r="S84" s="264"/>
      <c r="T84" s="45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105"/>
      <c r="AI84" s="44"/>
    </row>
    <row r="85" spans="1:35" ht="12.95" customHeight="1" x14ac:dyDescent="0.2">
      <c r="A85" s="2"/>
      <c r="B85" s="72"/>
      <c r="C85" s="86"/>
      <c r="D85" s="75"/>
      <c r="E85" s="75"/>
      <c r="F85" s="72"/>
      <c r="G85" s="2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264"/>
      <c r="S85" s="264"/>
      <c r="T85" s="45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105"/>
      <c r="AI85" s="44"/>
    </row>
    <row r="86" spans="1:35" ht="12.95" customHeight="1" x14ac:dyDescent="0.2">
      <c r="A86" s="2"/>
      <c r="B86" s="14"/>
      <c r="C86" s="179"/>
      <c r="D86" s="66"/>
      <c r="E86" s="66"/>
      <c r="F86" s="14"/>
      <c r="G86" s="2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264"/>
      <c r="S86" s="264"/>
      <c r="T86" s="45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105"/>
      <c r="AI86" s="44"/>
    </row>
  </sheetData>
  <sortState xmlns:xlrd2="http://schemas.microsoft.com/office/spreadsheetml/2017/richdata2" ref="H5:U24">
    <sortCondition ref="H5:H24"/>
  </sortState>
  <dataValidations count="2">
    <dataValidation allowBlank="1" showInputMessage="1" showErrorMessage="1" sqref="C59:E59" xr:uid="{877CBAE6-DB2F-40AE-916E-A4CFD2D57BD2}"/>
    <dataValidation type="list" allowBlank="1" showInputMessage="1" showErrorMessage="1" sqref="D6" xr:uid="{AD82EE0F-CBE1-4977-A918-8B0CCFA65E0E}">
      <formula1>"GWP20,GWP100"</formula1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C334B3-2D2D-451D-94A3-1CBCAE23C95D}">
          <x14:formula1>
            <xm:f>'General Inputs'!$E$80:$E$328</xm:f>
          </x14:formula1>
          <xm:sqref>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99"/>
    <outlinePr summaryBelow="0" summaryRight="0"/>
  </sheetPr>
  <dimension ref="A1:BR1064"/>
  <sheetViews>
    <sheetView defaultGridColor="0" colorId="22" zoomScale="90" zoomScaleNormal="90" workbookViewId="0">
      <pane xSplit="8" ySplit="2" topLeftCell="I623" activePane="bottomRight" state="frozen"/>
      <selection pane="topRight" activeCell="J1" sqref="J1"/>
      <selection pane="bottomLeft" activeCell="A5" sqref="A5"/>
      <selection pane="bottomRight" activeCell="H643" sqref="H643"/>
    </sheetView>
  </sheetViews>
  <sheetFormatPr defaultColWidth="0" defaultRowHeight="12.75" customHeight="1" x14ac:dyDescent="0.2"/>
  <cols>
    <col min="1" max="2" width="1.28515625" style="13" customWidth="1"/>
    <col min="3" max="3" width="1.28515625" style="59" customWidth="1"/>
    <col min="4" max="4" width="1.28515625" style="22" customWidth="1"/>
    <col min="5" max="5" width="50.7109375" style="22" customWidth="1"/>
    <col min="6" max="6" width="12.7109375" style="22" customWidth="1"/>
    <col min="7" max="7" width="15" style="22" customWidth="1"/>
    <col min="8" max="8" width="15.5703125" style="22" customWidth="1" collapsed="1"/>
    <col min="9" max="15" width="11.7109375" style="22" customWidth="1"/>
    <col min="16" max="16" width="13.85546875" style="22" customWidth="1"/>
    <col min="17" max="58" width="11.7109375" style="22" customWidth="1"/>
    <col min="59" max="59" width="30.7109375" style="50" hidden="1" customWidth="1"/>
    <col min="60" max="60" width="0" style="50" hidden="1" customWidth="1"/>
    <col min="61" max="16384" width="14.5703125" style="50" hidden="1"/>
  </cols>
  <sheetData>
    <row r="1" spans="1:58" ht="26.25" customHeight="1" x14ac:dyDescent="0.2">
      <c r="A1" s="3" t="str">
        <f ca="1" xml:space="preserve"> RIGHT(CELL("filename", $A$1), LEN(CELL("filename", $A$1)) - SEARCH("]", CELL("filename", $A$1)))</f>
        <v>General Inputs</v>
      </c>
      <c r="B1" s="4"/>
      <c r="F1" s="5"/>
    </row>
    <row r="2" spans="1:58" s="45" customFormat="1" ht="12.75" customHeight="1" x14ac:dyDescent="0.2">
      <c r="A2" s="47"/>
      <c r="B2" s="47"/>
      <c r="C2" s="63"/>
      <c r="E2" s="17" t="s">
        <v>71</v>
      </c>
      <c r="F2" s="18" t="s">
        <v>1</v>
      </c>
      <c r="G2" s="18" t="s">
        <v>2</v>
      </c>
      <c r="H2" s="18" t="s">
        <v>787</v>
      </c>
      <c r="I2" s="48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</row>
    <row r="3" spans="1:58" s="56" customFormat="1" ht="12.75" customHeight="1" x14ac:dyDescent="0.2">
      <c r="A3" s="8" t="s">
        <v>768</v>
      </c>
      <c r="B3" s="8"/>
      <c r="C3" s="60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s="57" customFormat="1" ht="12.75" customHeight="1" x14ac:dyDescent="0.2">
      <c r="A4" s="23"/>
      <c r="B4" s="20"/>
      <c r="C4" s="6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58" s="57" customFormat="1" ht="12.75" customHeight="1" x14ac:dyDescent="0.2">
      <c r="B5" s="58"/>
      <c r="C5" s="64"/>
    </row>
    <row r="6" spans="1:58" s="57" customFormat="1" ht="12.75" customHeight="1" x14ac:dyDescent="0.2">
      <c r="A6" s="162"/>
      <c r="B6" s="52" t="s">
        <v>823</v>
      </c>
      <c r="C6" s="187"/>
      <c r="D6" s="187"/>
      <c r="E6" s="162"/>
      <c r="F6" s="162"/>
      <c r="G6" s="162"/>
      <c r="H6" s="162"/>
    </row>
    <row r="7" spans="1:58" s="57" customFormat="1" ht="12.75" customHeight="1" x14ac:dyDescent="0.2">
      <c r="A7" s="162"/>
      <c r="B7" s="52"/>
      <c r="C7" s="187" t="s">
        <v>45</v>
      </c>
      <c r="D7" s="187"/>
      <c r="E7" s="162"/>
      <c r="F7" s="162"/>
      <c r="G7" s="162"/>
      <c r="H7" s="207" t="s">
        <v>787</v>
      </c>
      <c r="I7" s="103" t="s">
        <v>824</v>
      </c>
      <c r="J7" s="143"/>
      <c r="K7" s="143"/>
      <c r="L7" s="143"/>
      <c r="M7" s="143"/>
      <c r="N7" s="143"/>
      <c r="O7" s="143"/>
    </row>
    <row r="8" spans="1:58" s="129" customFormat="1" ht="12.75" customHeight="1" x14ac:dyDescent="0.2">
      <c r="B8" s="130"/>
      <c r="C8" s="131"/>
      <c r="D8" s="131"/>
      <c r="E8" s="71" t="s">
        <v>808</v>
      </c>
      <c r="F8" s="236">
        <v>40.1</v>
      </c>
      <c r="G8" s="110" t="s">
        <v>814</v>
      </c>
      <c r="H8" s="129" t="s">
        <v>722</v>
      </c>
      <c r="I8" s="220" t="s">
        <v>724</v>
      </c>
    </row>
    <row r="9" spans="1:58" s="129" customFormat="1" ht="12.75" customHeight="1" x14ac:dyDescent="0.2">
      <c r="B9" s="130"/>
      <c r="C9" s="131"/>
      <c r="D9" s="131"/>
      <c r="E9" s="71" t="s">
        <v>809</v>
      </c>
      <c r="F9" s="236">
        <v>42.3</v>
      </c>
      <c r="G9" s="85" t="s">
        <v>814</v>
      </c>
      <c r="I9" s="192" t="s">
        <v>825</v>
      </c>
    </row>
    <row r="10" spans="1:58" s="129" customFormat="1" ht="12.75" customHeight="1" x14ac:dyDescent="0.2">
      <c r="B10" s="130"/>
      <c r="C10" s="131"/>
      <c r="D10" s="131"/>
      <c r="E10" s="71" t="s">
        <v>810</v>
      </c>
      <c r="F10" s="236">
        <v>44.8</v>
      </c>
      <c r="G10" s="85" t="s">
        <v>814</v>
      </c>
      <c r="I10" s="192"/>
    </row>
    <row r="11" spans="1:58" s="129" customFormat="1" ht="12.75" customHeight="1" x14ac:dyDescent="0.2">
      <c r="B11" s="130"/>
      <c r="C11" s="131"/>
      <c r="D11" s="131"/>
      <c r="E11" s="71" t="s">
        <v>811</v>
      </c>
      <c r="F11" s="236">
        <v>71.099999999999994</v>
      </c>
      <c r="G11" s="89" t="s">
        <v>818</v>
      </c>
    </row>
    <row r="12" spans="1:58" s="129" customFormat="1" ht="12.75" customHeight="1" x14ac:dyDescent="0.2">
      <c r="B12" s="130"/>
      <c r="C12" s="131"/>
      <c r="D12" s="131"/>
      <c r="E12" s="71" t="s">
        <v>812</v>
      </c>
      <c r="F12" s="236">
        <v>73.3</v>
      </c>
      <c r="G12" s="89" t="s">
        <v>818</v>
      </c>
    </row>
    <row r="13" spans="1:58" s="129" customFormat="1" ht="12.75" customHeight="1" x14ac:dyDescent="0.2">
      <c r="B13" s="130"/>
      <c r="C13" s="131"/>
      <c r="D13" s="131"/>
      <c r="E13" s="71" t="s">
        <v>813</v>
      </c>
      <c r="F13" s="236">
        <v>75.5</v>
      </c>
      <c r="G13" s="89" t="s">
        <v>818</v>
      </c>
    </row>
    <row r="14" spans="1:58" s="129" customFormat="1" ht="12.75" customHeight="1" x14ac:dyDescent="0.2">
      <c r="A14" s="188"/>
      <c r="B14" s="186"/>
      <c r="C14" s="185" t="s">
        <v>89</v>
      </c>
      <c r="D14" s="185"/>
      <c r="E14" s="188"/>
      <c r="F14" s="188"/>
      <c r="G14" s="188"/>
      <c r="H14" s="188"/>
    </row>
    <row r="15" spans="1:58" s="129" customFormat="1" ht="12.75" customHeight="1" x14ac:dyDescent="0.2">
      <c r="B15" s="130"/>
      <c r="C15" s="131"/>
      <c r="D15" s="131"/>
      <c r="E15" s="71" t="s">
        <v>826</v>
      </c>
      <c r="F15" s="236">
        <v>54.3</v>
      </c>
      <c r="G15" s="110" t="s">
        <v>818</v>
      </c>
      <c r="K15" s="184"/>
    </row>
    <row r="16" spans="1:58" s="129" customFormat="1" ht="12.75" customHeight="1" x14ac:dyDescent="0.2">
      <c r="B16" s="130"/>
      <c r="C16" s="131"/>
      <c r="D16" s="131"/>
      <c r="E16" s="71" t="s">
        <v>827</v>
      </c>
      <c r="F16" s="236">
        <v>56.1</v>
      </c>
      <c r="G16" s="85" t="s">
        <v>818</v>
      </c>
    </row>
    <row r="17" spans="1:70" s="129" customFormat="1" ht="12.75" customHeight="1" x14ac:dyDescent="0.2">
      <c r="B17" s="130"/>
      <c r="C17" s="131"/>
      <c r="D17" s="131"/>
      <c r="E17" s="71" t="s">
        <v>828</v>
      </c>
      <c r="F17" s="236">
        <v>58.3</v>
      </c>
      <c r="G17" s="85" t="s">
        <v>818</v>
      </c>
    </row>
    <row r="18" spans="1:70" s="129" customFormat="1" ht="12.75" customHeight="1" x14ac:dyDescent="0.2">
      <c r="A18" s="188"/>
      <c r="B18" s="186"/>
      <c r="C18" s="185" t="s">
        <v>682</v>
      </c>
      <c r="D18" s="185"/>
      <c r="E18" s="188"/>
      <c r="F18" s="188"/>
      <c r="G18" s="188"/>
      <c r="H18" s="188"/>
    </row>
    <row r="19" spans="1:70" s="129" customFormat="1" ht="12.75" customHeight="1" x14ac:dyDescent="0.2">
      <c r="A19" s="188"/>
      <c r="B19" s="186"/>
      <c r="C19" s="185"/>
      <c r="D19" s="185"/>
      <c r="E19" s="71" t="s">
        <v>829</v>
      </c>
      <c r="F19" s="237">
        <v>26.7</v>
      </c>
      <c r="G19" s="188" t="s">
        <v>775</v>
      </c>
      <c r="H19" s="188"/>
    </row>
    <row r="20" spans="1:70" s="129" customFormat="1" ht="12.75" customHeight="1" x14ac:dyDescent="0.2">
      <c r="A20" s="188"/>
      <c r="B20" s="186"/>
      <c r="C20" s="185"/>
      <c r="D20" s="185"/>
      <c r="E20" s="71" t="s">
        <v>830</v>
      </c>
      <c r="F20" s="238">
        <v>28.2</v>
      </c>
      <c r="G20" s="188" t="s">
        <v>775</v>
      </c>
      <c r="H20" s="188"/>
    </row>
    <row r="21" spans="1:70" s="129" customFormat="1" ht="12.75" customHeight="1" x14ac:dyDescent="0.2">
      <c r="A21" s="188"/>
      <c r="B21" s="186"/>
      <c r="C21" s="185"/>
      <c r="D21" s="185"/>
      <c r="E21" s="71" t="s">
        <v>831</v>
      </c>
      <c r="F21" s="238">
        <v>25.8</v>
      </c>
      <c r="G21" s="188" t="s">
        <v>775</v>
      </c>
      <c r="H21" s="188"/>
    </row>
    <row r="22" spans="1:70" s="129" customFormat="1" ht="12.75" customHeight="1" x14ac:dyDescent="0.2">
      <c r="A22" s="188"/>
      <c r="B22" s="186"/>
      <c r="C22" s="185"/>
      <c r="D22" s="185"/>
      <c r="E22" s="71" t="s">
        <v>832</v>
      </c>
      <c r="F22" s="238">
        <v>18.899999999999999</v>
      </c>
      <c r="G22" s="188" t="s">
        <v>775</v>
      </c>
      <c r="H22" s="188"/>
    </row>
    <row r="23" spans="1:70" s="129" customFormat="1" ht="12.75" customHeight="1" x14ac:dyDescent="0.2">
      <c r="A23" s="188"/>
      <c r="B23" s="186"/>
      <c r="C23" s="185"/>
      <c r="D23" s="185"/>
      <c r="E23" s="71" t="s">
        <v>833</v>
      </c>
      <c r="F23" s="238">
        <v>11.9</v>
      </c>
      <c r="G23" s="188" t="s">
        <v>775</v>
      </c>
      <c r="H23" s="188"/>
    </row>
    <row r="24" spans="1:70" s="129" customFormat="1" ht="12.75" customHeight="1" x14ac:dyDescent="0.2">
      <c r="A24" s="188"/>
      <c r="B24" s="186"/>
      <c r="C24" s="185"/>
      <c r="D24" s="185"/>
      <c r="E24" s="71" t="s">
        <v>834</v>
      </c>
      <c r="F24" s="236">
        <v>98.3</v>
      </c>
      <c r="G24" s="74" t="s">
        <v>818</v>
      </c>
      <c r="H24" s="188"/>
      <c r="J24" s="208"/>
    </row>
    <row r="25" spans="1:70" s="211" customFormat="1" ht="12.75" customHeight="1" x14ac:dyDescent="0.2">
      <c r="A25" s="91"/>
      <c r="B25" s="91"/>
      <c r="C25" s="209"/>
      <c r="D25" s="209"/>
      <c r="E25" s="71" t="s">
        <v>835</v>
      </c>
      <c r="F25" s="236">
        <v>94.6</v>
      </c>
      <c r="G25" s="74" t="s">
        <v>818</v>
      </c>
      <c r="H25" s="74"/>
      <c r="I25" s="193"/>
      <c r="J25" s="210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74"/>
    </row>
    <row r="26" spans="1:70" s="211" customFormat="1" ht="12.75" customHeight="1" x14ac:dyDescent="0.2">
      <c r="A26" s="91"/>
      <c r="B26" s="91"/>
      <c r="C26" s="209"/>
      <c r="D26" s="209"/>
      <c r="E26" s="71" t="s">
        <v>836</v>
      </c>
      <c r="F26" s="236">
        <v>94.6</v>
      </c>
      <c r="G26" s="74" t="s">
        <v>818</v>
      </c>
      <c r="H26" s="74"/>
      <c r="I26" s="193"/>
      <c r="J26" s="210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74"/>
    </row>
    <row r="27" spans="1:70" s="211" customFormat="1" ht="12.75" customHeight="1" x14ac:dyDescent="0.2">
      <c r="A27" s="91"/>
      <c r="B27" s="91"/>
      <c r="C27" s="209"/>
      <c r="D27" s="209"/>
      <c r="E27" s="71" t="s">
        <v>837</v>
      </c>
      <c r="F27" s="236">
        <v>96.1</v>
      </c>
      <c r="G27" s="74" t="s">
        <v>818</v>
      </c>
      <c r="H27" s="74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74"/>
    </row>
    <row r="28" spans="1:70" s="211" customFormat="1" ht="12.75" customHeight="1" x14ac:dyDescent="0.2">
      <c r="A28" s="91"/>
      <c r="B28" s="91"/>
      <c r="C28" s="209"/>
      <c r="D28" s="209"/>
      <c r="E28" s="71" t="s">
        <v>838</v>
      </c>
      <c r="F28" s="236">
        <v>101</v>
      </c>
      <c r="G28" s="74" t="s">
        <v>818</v>
      </c>
      <c r="H28" s="74"/>
      <c r="I28" s="212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74"/>
    </row>
    <row r="29" spans="1:70" s="211" customFormat="1" ht="12.75" customHeight="1" x14ac:dyDescent="0.2">
      <c r="A29" s="213"/>
      <c r="B29" s="213"/>
      <c r="C29" s="214"/>
      <c r="D29" s="214"/>
      <c r="E29" s="71"/>
      <c r="F29" s="98"/>
      <c r="I29" s="69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</row>
    <row r="30" spans="1:70" s="129" customFormat="1" ht="12.75" customHeight="1" x14ac:dyDescent="0.2">
      <c r="A30" s="188"/>
      <c r="B30" s="186"/>
      <c r="C30" s="185" t="s">
        <v>839</v>
      </c>
      <c r="D30" s="185"/>
      <c r="E30" s="188"/>
      <c r="F30" s="188"/>
      <c r="G30" s="188"/>
      <c r="H30" s="188"/>
    </row>
    <row r="31" spans="1:70" s="211" customFormat="1" ht="12.75" customHeight="1" x14ac:dyDescent="0.2">
      <c r="A31" s="80"/>
      <c r="B31" s="81"/>
      <c r="C31" s="216"/>
      <c r="D31" s="216"/>
      <c r="E31" s="71" t="s">
        <v>680</v>
      </c>
      <c r="F31" s="239">
        <v>28</v>
      </c>
      <c r="G31" s="71" t="s">
        <v>75</v>
      </c>
      <c r="H31" s="80" t="s">
        <v>722</v>
      </c>
      <c r="I31" s="221" t="s">
        <v>840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</row>
    <row r="32" spans="1:70" s="211" customFormat="1" ht="12.75" customHeight="1" x14ac:dyDescent="0.2">
      <c r="A32" s="80"/>
      <c r="B32" s="81"/>
      <c r="C32" s="216"/>
      <c r="D32" s="216"/>
      <c r="E32" s="71" t="s">
        <v>681</v>
      </c>
      <c r="F32" s="239">
        <v>85.5</v>
      </c>
      <c r="G32" s="71" t="s">
        <v>75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</row>
    <row r="33" spans="1:58" s="129" customFormat="1" ht="12.75" customHeight="1" x14ac:dyDescent="0.2">
      <c r="A33" s="188"/>
      <c r="B33" s="186"/>
      <c r="C33" s="185" t="s">
        <v>841</v>
      </c>
      <c r="D33" s="185"/>
      <c r="E33" s="188"/>
      <c r="F33" s="188"/>
      <c r="G33" s="188"/>
      <c r="H33" s="188"/>
    </row>
    <row r="34" spans="1:58" s="211" customFormat="1" ht="12.75" customHeight="1" x14ac:dyDescent="0.2">
      <c r="A34" s="80"/>
      <c r="B34" s="81"/>
      <c r="C34" s="216"/>
      <c r="D34" s="216"/>
      <c r="E34" s="71" t="s">
        <v>786</v>
      </c>
      <c r="F34" s="240">
        <v>0.95</v>
      </c>
      <c r="G34" s="74" t="s">
        <v>73</v>
      </c>
      <c r="H34" s="80" t="s">
        <v>722</v>
      </c>
      <c r="I34" s="220" t="s">
        <v>724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</row>
    <row r="35" spans="1:58" s="211" customFormat="1" ht="12.75" customHeight="1" x14ac:dyDescent="0.2">
      <c r="A35" s="80"/>
      <c r="B35" s="81"/>
      <c r="C35" s="216"/>
      <c r="D35" s="216"/>
      <c r="E35" s="71"/>
      <c r="F35" s="90"/>
      <c r="G35" s="71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</row>
    <row r="36" spans="1:58" s="129" customFormat="1" ht="12.75" customHeight="1" x14ac:dyDescent="0.2">
      <c r="A36" s="188"/>
      <c r="B36" s="186" t="s">
        <v>842</v>
      </c>
      <c r="C36" s="185"/>
      <c r="D36" s="185"/>
      <c r="E36" s="188"/>
      <c r="F36" s="188"/>
      <c r="G36" s="188"/>
      <c r="H36" s="188"/>
    </row>
    <row r="37" spans="1:58" s="129" customFormat="1" ht="12.75" customHeight="1" x14ac:dyDescent="0.2">
      <c r="A37" s="188"/>
      <c r="B37" s="186"/>
      <c r="C37" s="185" t="s">
        <v>89</v>
      </c>
      <c r="D37" s="185"/>
      <c r="E37" s="188"/>
      <c r="F37" s="188"/>
      <c r="G37" s="188"/>
      <c r="H37" s="188"/>
    </row>
    <row r="38" spans="1:58" s="211" customFormat="1" ht="12.75" customHeight="1" x14ac:dyDescent="0.2">
      <c r="A38" s="80"/>
      <c r="B38" s="81"/>
      <c r="C38" s="216"/>
      <c r="D38" s="216"/>
      <c r="E38" s="71" t="s">
        <v>843</v>
      </c>
      <c r="F38" s="237">
        <v>29.437063538999524</v>
      </c>
      <c r="G38" s="85" t="s">
        <v>821</v>
      </c>
      <c r="H38" s="80" t="s">
        <v>730</v>
      </c>
      <c r="I38" s="212" t="s">
        <v>844</v>
      </c>
      <c r="J38" s="80"/>
      <c r="K38" s="80"/>
      <c r="L38" s="80"/>
      <c r="M38" s="98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</row>
    <row r="39" spans="1:58" s="211" customFormat="1" ht="12.75" customHeight="1" x14ac:dyDescent="0.2">
      <c r="A39" s="80"/>
      <c r="B39" s="81"/>
      <c r="C39" s="216"/>
      <c r="D39" s="216"/>
      <c r="E39" s="71" t="s">
        <v>845</v>
      </c>
      <c r="F39" s="237">
        <v>75.605050436817308</v>
      </c>
      <c r="G39" s="85" t="s">
        <v>821</v>
      </c>
      <c r="H39" s="80"/>
      <c r="I39" s="222" t="s">
        <v>846</v>
      </c>
      <c r="J39" s="80"/>
      <c r="K39" s="80"/>
      <c r="L39" s="80"/>
      <c r="M39" s="98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</row>
    <row r="40" spans="1:58" s="211" customFormat="1" ht="12.75" customHeight="1" x14ac:dyDescent="0.2">
      <c r="A40" s="80"/>
      <c r="B40" s="81"/>
      <c r="C40" s="216"/>
      <c r="D40" s="216"/>
      <c r="E40" s="71" t="s">
        <v>847</v>
      </c>
      <c r="F40" s="237">
        <v>127.59075638497032</v>
      </c>
      <c r="G40" s="85" t="s">
        <v>821</v>
      </c>
      <c r="H40" s="80"/>
      <c r="I40" s="212"/>
      <c r="J40" s="80"/>
      <c r="K40" s="80"/>
      <c r="L40" s="80"/>
      <c r="M40" s="98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</row>
    <row r="41" spans="1:58" s="211" customFormat="1" ht="12.75" customHeight="1" x14ac:dyDescent="0.2">
      <c r="A41" s="80"/>
      <c r="B41" s="81"/>
      <c r="C41" s="216"/>
      <c r="D41" s="216"/>
      <c r="E41" s="71" t="s">
        <v>848</v>
      </c>
      <c r="F41" s="237">
        <v>43.943950980725411</v>
      </c>
      <c r="G41" s="85" t="s">
        <v>821</v>
      </c>
      <c r="H41" s="80"/>
      <c r="I41" s="212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</row>
    <row r="42" spans="1:58" s="211" customFormat="1" ht="12.75" customHeight="1" x14ac:dyDescent="0.2">
      <c r="A42" s="80"/>
      <c r="B42" s="81"/>
      <c r="C42" s="216"/>
      <c r="D42" s="216"/>
      <c r="E42" s="71" t="s">
        <v>849</v>
      </c>
      <c r="F42" s="237">
        <v>141.51475515152151</v>
      </c>
      <c r="G42" s="85" t="s">
        <v>821</v>
      </c>
      <c r="H42" s="80"/>
      <c r="I42" s="223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</row>
    <row r="43" spans="1:58" s="129" customFormat="1" ht="12.75" customHeight="1" x14ac:dyDescent="0.2">
      <c r="B43" s="130"/>
      <c r="C43" s="131"/>
      <c r="D43" s="131"/>
      <c r="E43" s="71" t="s">
        <v>850</v>
      </c>
      <c r="F43" s="237">
        <v>269.26472946929482</v>
      </c>
      <c r="G43" s="85" t="s">
        <v>821</v>
      </c>
      <c r="H43" s="80"/>
      <c r="I43" s="212"/>
    </row>
    <row r="44" spans="1:58" s="129" customFormat="1" ht="12.75" customHeight="1" x14ac:dyDescent="0.2">
      <c r="A44" s="188"/>
      <c r="B44" s="186"/>
      <c r="C44" s="185" t="s">
        <v>851</v>
      </c>
      <c r="D44" s="185"/>
      <c r="E44" s="188"/>
      <c r="F44" s="188"/>
      <c r="G44" s="188"/>
      <c r="H44" s="188"/>
    </row>
    <row r="45" spans="1:58" s="129" customFormat="1" ht="12.75" customHeight="1" x14ac:dyDescent="0.2">
      <c r="A45" s="188"/>
      <c r="B45" s="186"/>
      <c r="C45" s="185"/>
      <c r="D45" s="185"/>
      <c r="E45" s="71" t="s">
        <v>852</v>
      </c>
      <c r="F45" s="237">
        <v>15.753734904357827</v>
      </c>
      <c r="G45" s="85" t="s">
        <v>874</v>
      </c>
      <c r="H45" s="80" t="s">
        <v>730</v>
      </c>
      <c r="I45" s="212" t="s">
        <v>844</v>
      </c>
    </row>
    <row r="46" spans="1:58" s="129" customFormat="1" ht="12.75" customHeight="1" x14ac:dyDescent="0.2">
      <c r="A46" s="188"/>
      <c r="B46" s="186"/>
      <c r="C46" s="185"/>
      <c r="D46" s="185"/>
      <c r="E46" s="71" t="s">
        <v>853</v>
      </c>
      <c r="F46" s="237">
        <v>57.233045720493401</v>
      </c>
      <c r="G46" s="85" t="s">
        <v>874</v>
      </c>
      <c r="H46" s="188"/>
      <c r="I46" s="222" t="s">
        <v>846</v>
      </c>
    </row>
    <row r="47" spans="1:58" s="129" customFormat="1" ht="12.75" customHeight="1" x14ac:dyDescent="0.2">
      <c r="A47" s="188"/>
      <c r="B47" s="186"/>
      <c r="C47" s="185"/>
      <c r="D47" s="185"/>
      <c r="E47" s="71" t="s">
        <v>854</v>
      </c>
      <c r="F47" s="237">
        <v>127.46205357284985</v>
      </c>
      <c r="G47" s="85" t="s">
        <v>874</v>
      </c>
      <c r="H47" s="188"/>
    </row>
    <row r="48" spans="1:58" s="129" customFormat="1" ht="12.75" customHeight="1" x14ac:dyDescent="0.2">
      <c r="A48" s="188"/>
      <c r="B48" s="186"/>
      <c r="C48" s="185"/>
      <c r="D48" s="185"/>
      <c r="E48" s="71" t="s">
        <v>855</v>
      </c>
      <c r="F48" s="237">
        <v>32.991514651866588</v>
      </c>
      <c r="G48" s="85" t="s">
        <v>874</v>
      </c>
      <c r="H48" s="188"/>
    </row>
    <row r="49" spans="1:58" s="129" customFormat="1" ht="12.75" customHeight="1" x14ac:dyDescent="0.2">
      <c r="A49" s="188"/>
      <c r="B49" s="186"/>
      <c r="C49" s="185"/>
      <c r="D49" s="185"/>
      <c r="E49" s="71" t="s">
        <v>856</v>
      </c>
      <c r="F49" s="237">
        <v>109.96262041926359</v>
      </c>
      <c r="G49" s="85" t="s">
        <v>874</v>
      </c>
      <c r="H49" s="188"/>
    </row>
    <row r="50" spans="1:58" s="129" customFormat="1" ht="12.75" customHeight="1" x14ac:dyDescent="0.2">
      <c r="A50" s="188"/>
      <c r="B50" s="186"/>
      <c r="C50" s="185"/>
      <c r="D50" s="185"/>
      <c r="E50" s="71" t="s">
        <v>857</v>
      </c>
      <c r="F50" s="237">
        <v>286.40115579326311</v>
      </c>
      <c r="G50" s="85" t="s">
        <v>874</v>
      </c>
      <c r="H50" s="188"/>
    </row>
    <row r="51" spans="1:58" s="129" customFormat="1" ht="12.75" customHeight="1" x14ac:dyDescent="0.2">
      <c r="A51" s="188"/>
      <c r="B51" s="186"/>
      <c r="C51" s="185"/>
      <c r="D51" s="185"/>
      <c r="E51" s="188"/>
      <c r="F51" s="188"/>
      <c r="G51" s="188"/>
      <c r="H51" s="188"/>
    </row>
    <row r="52" spans="1:58" s="129" customFormat="1" ht="12.75" customHeight="1" x14ac:dyDescent="0.2">
      <c r="A52" s="188"/>
      <c r="B52" s="186" t="s">
        <v>858</v>
      </c>
      <c r="C52" s="185"/>
      <c r="D52" s="185"/>
      <c r="E52" s="188"/>
      <c r="F52" s="188"/>
      <c r="G52" s="188"/>
      <c r="H52" s="188"/>
    </row>
    <row r="53" spans="1:58" s="129" customFormat="1" ht="12.75" customHeight="1" x14ac:dyDescent="0.2">
      <c r="A53" s="188"/>
      <c r="B53" s="186"/>
      <c r="C53" s="185" t="s">
        <v>859</v>
      </c>
      <c r="D53" s="185"/>
      <c r="E53" s="188"/>
      <c r="F53" s="188"/>
      <c r="G53" s="188"/>
      <c r="H53" s="188"/>
    </row>
    <row r="54" spans="1:58" s="129" customFormat="1" ht="12.75" customHeight="1" x14ac:dyDescent="0.2">
      <c r="A54" s="188"/>
      <c r="B54" s="186"/>
      <c r="C54" s="185"/>
      <c r="D54" s="185"/>
      <c r="E54" s="71" t="s">
        <v>780</v>
      </c>
      <c r="F54" s="236">
        <v>2.5786756901416119</v>
      </c>
      <c r="G54" s="74" t="s">
        <v>819</v>
      </c>
      <c r="H54" s="188" t="s">
        <v>72</v>
      </c>
      <c r="I54" s="129" t="s">
        <v>860</v>
      </c>
    </row>
    <row r="55" spans="1:58" s="129" customFormat="1" ht="12.75" customHeight="1" x14ac:dyDescent="0.2">
      <c r="A55" s="188"/>
      <c r="B55" s="186"/>
      <c r="C55" s="185"/>
      <c r="D55" s="185"/>
      <c r="E55" s="71" t="s">
        <v>779</v>
      </c>
      <c r="F55" s="236">
        <v>2.8302746051473728</v>
      </c>
      <c r="G55" s="74" t="s">
        <v>819</v>
      </c>
      <c r="H55" s="188"/>
      <c r="I55" s="224" t="s">
        <v>861</v>
      </c>
    </row>
    <row r="56" spans="1:58" s="129" customFormat="1" ht="12.75" customHeight="1" x14ac:dyDescent="0.2">
      <c r="A56" s="188"/>
      <c r="B56" s="186"/>
      <c r="C56" s="185"/>
      <c r="D56" s="185"/>
      <c r="E56" s="71" t="s">
        <v>776</v>
      </c>
      <c r="F56" s="236">
        <v>2.2368027142999702</v>
      </c>
      <c r="G56" s="74" t="s">
        <v>819</v>
      </c>
      <c r="H56" s="188"/>
    </row>
    <row r="57" spans="1:58" s="129" customFormat="1" ht="12.75" customHeight="1" x14ac:dyDescent="0.2">
      <c r="A57" s="188"/>
      <c r="B57" s="186"/>
      <c r="C57" s="185"/>
      <c r="D57" s="185"/>
      <c r="E57" s="71" t="s">
        <v>777</v>
      </c>
      <c r="F57" s="236">
        <v>1.6855058921718937</v>
      </c>
      <c r="G57" s="74" t="s">
        <v>819</v>
      </c>
      <c r="H57" s="188"/>
    </row>
    <row r="58" spans="1:58" s="129" customFormat="1" ht="12.75" customHeight="1" x14ac:dyDescent="0.2">
      <c r="A58" s="188"/>
      <c r="B58" s="186"/>
      <c r="C58" s="185"/>
      <c r="D58" s="185"/>
      <c r="E58" s="71" t="s">
        <v>778</v>
      </c>
      <c r="F58" s="236">
        <v>1.266249965980532</v>
      </c>
      <c r="G58" s="74" t="s">
        <v>819</v>
      </c>
      <c r="H58" s="188"/>
      <c r="N58" s="225"/>
    </row>
    <row r="59" spans="1:58" s="129" customFormat="1" ht="12.75" customHeight="1" x14ac:dyDescent="0.2">
      <c r="A59" s="188"/>
      <c r="B59" s="186"/>
      <c r="C59" s="185" t="s">
        <v>862</v>
      </c>
      <c r="D59" s="185"/>
      <c r="E59" s="188"/>
      <c r="F59" s="188"/>
      <c r="G59" s="188"/>
      <c r="H59" s="188"/>
    </row>
    <row r="60" spans="1:58" s="211" customFormat="1" ht="12.75" customHeight="1" x14ac:dyDescent="0.2">
      <c r="A60" s="213"/>
      <c r="B60" s="213"/>
      <c r="C60" s="214"/>
      <c r="D60" s="214"/>
      <c r="E60" s="71" t="s">
        <v>863</v>
      </c>
      <c r="F60" s="240">
        <v>0.12</v>
      </c>
      <c r="G60" s="74" t="s">
        <v>73</v>
      </c>
      <c r="H60" s="74" t="s">
        <v>72</v>
      </c>
      <c r="I60" s="226" t="s">
        <v>864</v>
      </c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</row>
    <row r="61" spans="1:58" s="211" customFormat="1" ht="12.75" customHeight="1" x14ac:dyDescent="0.2">
      <c r="A61" s="213"/>
      <c r="B61" s="213"/>
      <c r="C61" s="214"/>
      <c r="D61" s="214"/>
      <c r="E61" s="71" t="s">
        <v>865</v>
      </c>
      <c r="F61" s="240">
        <v>0.03</v>
      </c>
      <c r="G61" s="74" t="s">
        <v>73</v>
      </c>
      <c r="H61" s="74"/>
      <c r="J61" s="210"/>
      <c r="K61" s="217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</row>
    <row r="62" spans="1:58" s="129" customFormat="1" ht="12.75" customHeight="1" x14ac:dyDescent="0.2">
      <c r="A62" s="188"/>
      <c r="B62" s="186"/>
      <c r="C62" s="185"/>
      <c r="D62" s="185"/>
      <c r="E62" s="188"/>
      <c r="F62" s="188"/>
      <c r="G62" s="188"/>
      <c r="H62" s="188"/>
    </row>
    <row r="63" spans="1:58" s="129" customFormat="1" ht="12.75" customHeight="1" x14ac:dyDescent="0.2">
      <c r="A63" s="188"/>
      <c r="B63" s="186" t="s">
        <v>866</v>
      </c>
      <c r="C63" s="185"/>
      <c r="D63" s="185"/>
      <c r="E63" s="188"/>
      <c r="F63" s="188"/>
      <c r="G63" s="188"/>
      <c r="H63" s="188"/>
    </row>
    <row r="64" spans="1:58" s="211" customFormat="1" ht="12.75" customHeight="1" x14ac:dyDescent="0.2">
      <c r="A64" s="80"/>
      <c r="B64" s="81"/>
      <c r="C64" s="216"/>
      <c r="D64" s="216"/>
      <c r="E64" s="80" t="s">
        <v>633</v>
      </c>
      <c r="F64" s="239">
        <v>2.7397260000000001</v>
      </c>
      <c r="G64" s="80" t="s">
        <v>77</v>
      </c>
      <c r="H64" s="80" t="s">
        <v>867</v>
      </c>
      <c r="I64" s="9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</row>
    <row r="65" spans="1:58" s="66" customFormat="1" ht="12.75" customHeight="1" x14ac:dyDescent="0.2">
      <c r="A65" s="67"/>
      <c r="B65" s="255"/>
      <c r="C65" s="256"/>
      <c r="D65" s="256"/>
      <c r="E65" s="257" t="s">
        <v>638</v>
      </c>
      <c r="F65" s="258">
        <v>2.8316850000000001E-2</v>
      </c>
      <c r="G65" s="257" t="s">
        <v>639</v>
      </c>
      <c r="H65" s="67" t="s">
        <v>867</v>
      </c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</row>
    <row r="66" spans="1:58" s="211" customFormat="1" ht="12.75" customHeight="1" x14ac:dyDescent="0.2">
      <c r="A66" s="80"/>
      <c r="B66" s="81"/>
      <c r="C66" s="216"/>
      <c r="D66" s="216"/>
      <c r="E66" s="71" t="s">
        <v>640</v>
      </c>
      <c r="F66" s="241">
        <v>1.1023000000000001</v>
      </c>
      <c r="G66" s="80" t="s">
        <v>77</v>
      </c>
      <c r="H66" s="80" t="s">
        <v>867</v>
      </c>
      <c r="I66" s="80" t="s">
        <v>868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</row>
    <row r="67" spans="1:58" s="211" customFormat="1" ht="12.75" customHeight="1" x14ac:dyDescent="0.2">
      <c r="A67" s="80"/>
      <c r="B67" s="81"/>
      <c r="C67" s="216"/>
      <c r="D67" s="216"/>
      <c r="E67" s="71" t="s">
        <v>773</v>
      </c>
      <c r="F67" s="242">
        <v>350</v>
      </c>
      <c r="G67" s="80" t="s">
        <v>774</v>
      </c>
      <c r="H67" s="80" t="s">
        <v>867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</row>
    <row r="68" spans="1:58" s="211" customFormat="1" ht="12.75" customHeight="1" x14ac:dyDescent="0.2">
      <c r="A68" s="80"/>
      <c r="B68" s="81"/>
      <c r="C68" s="216"/>
      <c r="D68" s="216"/>
      <c r="E68" s="71" t="s">
        <v>675</v>
      </c>
      <c r="F68" s="242">
        <v>1000</v>
      </c>
      <c r="G68" s="80" t="s">
        <v>77</v>
      </c>
      <c r="H68" s="80" t="s">
        <v>867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</row>
    <row r="69" spans="1:58" s="211" customFormat="1" ht="12.75" customHeight="1" x14ac:dyDescent="0.2">
      <c r="A69" s="80"/>
      <c r="B69" s="81"/>
      <c r="C69" s="216"/>
      <c r="D69" s="216"/>
      <c r="E69" s="71" t="s">
        <v>647</v>
      </c>
      <c r="F69" s="239">
        <v>7.33</v>
      </c>
      <c r="G69" s="190" t="s">
        <v>648</v>
      </c>
      <c r="H69" s="80" t="s">
        <v>869</v>
      </c>
      <c r="I69" s="218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</row>
    <row r="70" spans="1:58" s="129" customFormat="1" ht="12.75" customHeight="1" x14ac:dyDescent="0.2">
      <c r="B70" s="130"/>
      <c r="C70" s="131"/>
      <c r="D70" s="131"/>
      <c r="E70" s="71" t="s">
        <v>685</v>
      </c>
      <c r="F70" s="239">
        <v>3.6640000000000001</v>
      </c>
      <c r="G70" s="84" t="s">
        <v>686</v>
      </c>
      <c r="H70" s="80" t="s">
        <v>867</v>
      </c>
      <c r="I70" s="129" t="s">
        <v>870</v>
      </c>
    </row>
    <row r="71" spans="1:58" s="129" customFormat="1" ht="12.75" customHeight="1" x14ac:dyDescent="0.2">
      <c r="B71" s="130"/>
      <c r="C71" s="131"/>
      <c r="D71" s="131"/>
      <c r="E71" s="71" t="s">
        <v>671</v>
      </c>
      <c r="F71" s="239">
        <v>36</v>
      </c>
      <c r="G71" s="191" t="s">
        <v>672</v>
      </c>
      <c r="H71" s="80" t="s">
        <v>869</v>
      </c>
    </row>
    <row r="72" spans="1:58" s="129" customFormat="1" ht="12.75" customHeight="1" x14ac:dyDescent="0.2">
      <c r="B72" s="130"/>
      <c r="C72" s="131"/>
      <c r="D72" s="131"/>
      <c r="E72" s="71" t="s">
        <v>676</v>
      </c>
      <c r="F72" s="239">
        <v>5.883</v>
      </c>
      <c r="G72" s="191" t="s">
        <v>674</v>
      </c>
      <c r="H72" s="80" t="s">
        <v>869</v>
      </c>
      <c r="I72" s="218"/>
    </row>
    <row r="73" spans="1:58" s="129" customFormat="1" ht="12.75" customHeight="1" x14ac:dyDescent="0.2">
      <c r="B73" s="130"/>
      <c r="C73" s="131"/>
      <c r="E73" s="71" t="s">
        <v>785</v>
      </c>
      <c r="F73" s="90"/>
      <c r="G73" s="71"/>
    </row>
    <row r="74" spans="1:58" s="115" customFormat="1" ht="12.75" customHeight="1" x14ac:dyDescent="0.2">
      <c r="A74" s="113"/>
      <c r="B74" s="113"/>
      <c r="C74" s="114"/>
    </row>
    <row r="75" spans="1:58" ht="12.75" customHeight="1" x14ac:dyDescent="0.2">
      <c r="A75" s="8" t="s">
        <v>683</v>
      </c>
      <c r="B75" s="8"/>
      <c r="C75" s="60"/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</row>
    <row r="76" spans="1:58" s="57" customFormat="1" ht="12.75" customHeight="1" x14ac:dyDescent="0.2">
      <c r="A76" s="23"/>
      <c r="B76" s="20"/>
      <c r="C76" s="61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</row>
    <row r="77" spans="1:58" s="57" customFormat="1" ht="12.75" customHeight="1" x14ac:dyDescent="0.2">
      <c r="B77" s="58"/>
      <c r="C77" s="64"/>
    </row>
    <row r="78" spans="1:58" ht="12.75" customHeight="1" x14ac:dyDescent="0.2">
      <c r="B78" s="92" t="s">
        <v>684</v>
      </c>
    </row>
    <row r="79" spans="1:58" ht="12.75" customHeight="1" x14ac:dyDescent="0.2">
      <c r="E79" s="243" t="s">
        <v>631</v>
      </c>
      <c r="F79" s="243" t="s">
        <v>632</v>
      </c>
    </row>
    <row r="80" spans="1:58" s="55" customFormat="1" ht="12.75" customHeight="1" x14ac:dyDescent="0.2">
      <c r="A80" s="16"/>
      <c r="B80" s="16"/>
      <c r="C80" s="65"/>
      <c r="D80" s="10"/>
      <c r="E80" s="239" t="s">
        <v>189</v>
      </c>
      <c r="F80" s="239" t="s">
        <v>432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</row>
    <row r="81" spans="1:58" s="55" customFormat="1" ht="12.75" customHeight="1" x14ac:dyDescent="0.2">
      <c r="A81" s="16"/>
      <c r="B81" s="16"/>
      <c r="C81" s="65"/>
      <c r="D81" s="10"/>
      <c r="E81" s="239" t="s">
        <v>194</v>
      </c>
      <c r="F81" s="239" t="s">
        <v>436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</row>
    <row r="82" spans="1:58" s="55" customFormat="1" ht="12.75" customHeight="1" x14ac:dyDescent="0.2">
      <c r="A82" s="16"/>
      <c r="B82" s="16"/>
      <c r="C82" s="65"/>
      <c r="D82" s="10"/>
      <c r="E82" s="239" t="s">
        <v>416</v>
      </c>
      <c r="F82" s="239" t="s">
        <v>140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</row>
    <row r="83" spans="1:58" s="55" customFormat="1" ht="12.75" customHeight="1" x14ac:dyDescent="0.2">
      <c r="A83" s="16"/>
      <c r="B83" s="16"/>
      <c r="C83" s="65"/>
      <c r="D83" s="10"/>
      <c r="E83" s="239" t="s">
        <v>198</v>
      </c>
      <c r="F83" s="239" t="s">
        <v>439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</row>
    <row r="84" spans="1:58" s="55" customFormat="1" ht="12.75" customHeight="1" x14ac:dyDescent="0.2">
      <c r="A84" s="16"/>
      <c r="B84" s="16"/>
      <c r="C84" s="65"/>
      <c r="D84" s="10"/>
      <c r="E84" s="239" t="s">
        <v>196</v>
      </c>
      <c r="F84" s="239" t="s">
        <v>437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</row>
    <row r="85" spans="1:58" s="55" customFormat="1" ht="12.75" customHeight="1" x14ac:dyDescent="0.2">
      <c r="A85" s="16"/>
      <c r="B85" s="16"/>
      <c r="C85" s="65"/>
      <c r="D85" s="10"/>
      <c r="E85" s="239" t="s">
        <v>191</v>
      </c>
      <c r="F85" s="239" t="s">
        <v>434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</row>
    <row r="86" spans="1:58" s="55" customFormat="1" ht="12.75" customHeight="1" x14ac:dyDescent="0.2">
      <c r="A86" s="16"/>
      <c r="B86" s="16"/>
      <c r="C86" s="65"/>
      <c r="D86" s="10"/>
      <c r="E86" s="239" t="s">
        <v>200</v>
      </c>
      <c r="F86" s="239" t="s">
        <v>440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</row>
    <row r="87" spans="1:58" s="55" customFormat="1" ht="12.75" customHeight="1" x14ac:dyDescent="0.2">
      <c r="A87" s="16"/>
      <c r="B87" s="16"/>
      <c r="C87" s="65"/>
      <c r="D87" s="10"/>
      <c r="E87" s="239" t="s">
        <v>195</v>
      </c>
      <c r="F87" s="239" t="s">
        <v>141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</row>
    <row r="88" spans="1:58" s="55" customFormat="1" ht="12.75" customHeight="1" x14ac:dyDescent="0.2">
      <c r="A88" s="16"/>
      <c r="B88" s="16"/>
      <c r="C88" s="65"/>
      <c r="D88" s="10"/>
      <c r="E88" s="239" t="s">
        <v>197</v>
      </c>
      <c r="F88" s="239" t="s">
        <v>438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</row>
    <row r="89" spans="1:58" s="55" customFormat="1" ht="12.75" customHeight="1" x14ac:dyDescent="0.2">
      <c r="A89" s="16"/>
      <c r="B89" s="16"/>
      <c r="C89" s="65"/>
      <c r="D89" s="10"/>
      <c r="E89" s="239" t="s">
        <v>199</v>
      </c>
      <c r="F89" s="239" t="s">
        <v>142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</row>
    <row r="90" spans="1:58" s="55" customFormat="1" ht="12.75" customHeight="1" x14ac:dyDescent="0.2">
      <c r="A90" s="16"/>
      <c r="B90" s="16"/>
      <c r="C90" s="65"/>
      <c r="D90" s="10"/>
      <c r="E90" s="239" t="s">
        <v>193</v>
      </c>
      <c r="F90" s="239" t="s">
        <v>435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</row>
    <row r="91" spans="1:58" s="55" customFormat="1" ht="12.75" customHeight="1" x14ac:dyDescent="0.2">
      <c r="A91" s="16"/>
      <c r="B91" s="16"/>
      <c r="C91" s="65"/>
      <c r="D91" s="10"/>
      <c r="E91" s="239" t="s">
        <v>203</v>
      </c>
      <c r="F91" s="239" t="s">
        <v>442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</row>
    <row r="92" spans="1:58" s="55" customFormat="1" ht="12.75" customHeight="1" x14ac:dyDescent="0.2">
      <c r="A92" s="16"/>
      <c r="B92" s="16"/>
      <c r="C92" s="65"/>
      <c r="D92" s="10"/>
      <c r="E92" s="239" t="s">
        <v>202</v>
      </c>
      <c r="F92" s="239" t="s">
        <v>143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</row>
    <row r="93" spans="1:58" s="55" customFormat="1" ht="12.75" customHeight="1" x14ac:dyDescent="0.2">
      <c r="A93" s="16"/>
      <c r="B93" s="16"/>
      <c r="C93" s="65"/>
      <c r="D93" s="10"/>
      <c r="E93" s="239" t="s">
        <v>201</v>
      </c>
      <c r="F93" s="239" t="s">
        <v>441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</row>
    <row r="94" spans="1:58" s="55" customFormat="1" ht="12.75" customHeight="1" x14ac:dyDescent="0.2">
      <c r="A94" s="16"/>
      <c r="B94" s="16"/>
      <c r="C94" s="65"/>
      <c r="D94" s="10"/>
      <c r="E94" s="239" t="s">
        <v>190</v>
      </c>
      <c r="F94" s="239" t="s">
        <v>433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</row>
    <row r="95" spans="1:58" s="55" customFormat="1" ht="12.75" customHeight="1" x14ac:dyDescent="0.2">
      <c r="A95" s="16"/>
      <c r="B95" s="16"/>
      <c r="C95" s="65"/>
      <c r="D95" s="10"/>
      <c r="E95" s="239" t="s">
        <v>204</v>
      </c>
      <c r="F95" s="239" t="s">
        <v>144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</row>
    <row r="96" spans="1:58" s="55" customFormat="1" ht="12.75" customHeight="1" x14ac:dyDescent="0.2">
      <c r="A96" s="16"/>
      <c r="B96" s="16"/>
      <c r="C96" s="65"/>
      <c r="D96" s="10"/>
      <c r="E96" s="239" t="s">
        <v>216</v>
      </c>
      <c r="F96" s="239" t="s">
        <v>455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</row>
    <row r="97" spans="1:58" s="55" customFormat="1" ht="12.75" customHeight="1" x14ac:dyDescent="0.2">
      <c r="A97" s="16"/>
      <c r="B97" s="16"/>
      <c r="C97" s="65"/>
      <c r="D97" s="10"/>
      <c r="E97" s="239" t="s">
        <v>208</v>
      </c>
      <c r="F97" s="239" t="s">
        <v>446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</row>
    <row r="98" spans="1:58" s="55" customFormat="1" ht="12.75" customHeight="1" x14ac:dyDescent="0.2">
      <c r="A98" s="16"/>
      <c r="B98" s="16"/>
      <c r="C98" s="65"/>
      <c r="D98" s="10"/>
      <c r="E98" s="239" t="s">
        <v>207</v>
      </c>
      <c r="F98" s="239" t="s">
        <v>445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</row>
    <row r="99" spans="1:58" s="55" customFormat="1" ht="12.75" customHeight="1" x14ac:dyDescent="0.2">
      <c r="A99" s="16"/>
      <c r="B99" s="16"/>
      <c r="C99" s="65"/>
      <c r="D99" s="10"/>
      <c r="E99" s="239" t="s">
        <v>210</v>
      </c>
      <c r="F99" s="239" t="s">
        <v>448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</row>
    <row r="100" spans="1:58" s="55" customFormat="1" ht="12.75" customHeight="1" x14ac:dyDescent="0.2">
      <c r="A100" s="16"/>
      <c r="B100" s="16"/>
      <c r="C100" s="65"/>
      <c r="D100" s="10"/>
      <c r="E100" s="239" t="s">
        <v>222</v>
      </c>
      <c r="F100" s="239" t="s">
        <v>460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</row>
    <row r="101" spans="1:58" s="55" customFormat="1" ht="12.75" customHeight="1" x14ac:dyDescent="0.2">
      <c r="A101" s="16"/>
      <c r="B101" s="16"/>
      <c r="C101" s="65"/>
      <c r="D101" s="10"/>
      <c r="E101" s="239" t="s">
        <v>221</v>
      </c>
      <c r="F101" s="239" t="s">
        <v>459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</row>
    <row r="102" spans="1:58" s="55" customFormat="1" ht="12.75" customHeight="1" x14ac:dyDescent="0.2">
      <c r="A102" s="16"/>
      <c r="B102" s="16"/>
      <c r="C102" s="65"/>
      <c r="D102" s="10"/>
      <c r="E102" s="239" t="s">
        <v>206</v>
      </c>
      <c r="F102" s="239" t="s">
        <v>444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</row>
    <row r="103" spans="1:58" s="55" customFormat="1" ht="12.75" customHeight="1" x14ac:dyDescent="0.2">
      <c r="A103" s="16"/>
      <c r="B103" s="16"/>
      <c r="C103" s="65"/>
      <c r="D103" s="10"/>
      <c r="E103" s="239" t="s">
        <v>223</v>
      </c>
      <c r="F103" s="239" t="s">
        <v>461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</row>
    <row r="104" spans="1:58" s="55" customFormat="1" ht="12.75" customHeight="1" x14ac:dyDescent="0.2">
      <c r="A104" s="16"/>
      <c r="B104" s="16"/>
      <c r="C104" s="65"/>
      <c r="D104" s="10"/>
      <c r="E104" s="239" t="s">
        <v>212</v>
      </c>
      <c r="F104" s="239" t="s">
        <v>450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</row>
    <row r="105" spans="1:58" s="55" customFormat="1" ht="12.75" customHeight="1" x14ac:dyDescent="0.2">
      <c r="A105" s="16"/>
      <c r="B105" s="16"/>
      <c r="C105" s="65"/>
      <c r="D105" s="10"/>
      <c r="E105" s="239" t="s">
        <v>369</v>
      </c>
      <c r="F105" s="239" t="s">
        <v>582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</row>
    <row r="106" spans="1:58" s="55" customFormat="1" ht="12.75" customHeight="1" x14ac:dyDescent="0.2">
      <c r="A106" s="16"/>
      <c r="B106" s="16"/>
      <c r="C106" s="65"/>
      <c r="D106" s="10"/>
      <c r="E106" s="239" t="s">
        <v>213</v>
      </c>
      <c r="F106" s="239" t="s">
        <v>451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</row>
    <row r="107" spans="1:58" s="55" customFormat="1" ht="12.75" customHeight="1" x14ac:dyDescent="0.2">
      <c r="A107" s="16"/>
      <c r="B107" s="16"/>
      <c r="C107" s="65"/>
      <c r="D107" s="10"/>
      <c r="E107" s="239" t="s">
        <v>652</v>
      </c>
      <c r="F107" s="239" t="s">
        <v>145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</row>
    <row r="108" spans="1:58" s="55" customFormat="1" ht="12.75" customHeight="1" x14ac:dyDescent="0.2">
      <c r="A108" s="16"/>
      <c r="B108" s="16"/>
      <c r="C108" s="65"/>
      <c r="D108" s="10"/>
      <c r="E108" s="239" t="s">
        <v>651</v>
      </c>
      <c r="F108" s="239" t="s">
        <v>453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</row>
    <row r="109" spans="1:58" s="55" customFormat="1" ht="12.75" customHeight="1" x14ac:dyDescent="0.2">
      <c r="A109" s="16"/>
      <c r="B109" s="16"/>
      <c r="C109" s="65"/>
      <c r="D109" s="10"/>
      <c r="E109" s="239" t="s">
        <v>215</v>
      </c>
      <c r="F109" s="239" t="s">
        <v>454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</row>
    <row r="110" spans="1:58" s="55" customFormat="1" ht="12.75" customHeight="1" x14ac:dyDescent="0.2">
      <c r="A110" s="16"/>
      <c r="B110" s="16"/>
      <c r="C110" s="65"/>
      <c r="D110" s="10"/>
      <c r="E110" s="239" t="s">
        <v>219</v>
      </c>
      <c r="F110" s="239" t="s">
        <v>146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</row>
    <row r="111" spans="1:58" s="55" customFormat="1" ht="12.75" customHeight="1" x14ac:dyDescent="0.2">
      <c r="A111" s="16"/>
      <c r="B111" s="16"/>
      <c r="C111" s="65"/>
      <c r="D111" s="10"/>
      <c r="E111" s="239" t="s">
        <v>205</v>
      </c>
      <c r="F111" s="239" t="s">
        <v>443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</row>
    <row r="112" spans="1:58" s="55" customFormat="1" ht="12.75" customHeight="1" x14ac:dyDescent="0.2">
      <c r="A112" s="16"/>
      <c r="B112" s="16"/>
      <c r="C112" s="65"/>
      <c r="D112" s="10"/>
      <c r="E112" s="239" t="s">
        <v>214</v>
      </c>
      <c r="F112" s="239" t="s">
        <v>452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</row>
    <row r="113" spans="1:58" s="55" customFormat="1" ht="12.75" customHeight="1" x14ac:dyDescent="0.2">
      <c r="A113" s="16"/>
      <c r="B113" s="16"/>
      <c r="C113" s="65"/>
      <c r="D113" s="10"/>
      <c r="E113" s="239" t="s">
        <v>218</v>
      </c>
      <c r="F113" s="239" t="s">
        <v>457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</row>
    <row r="114" spans="1:58" s="55" customFormat="1" ht="12.75" customHeight="1" x14ac:dyDescent="0.2">
      <c r="A114" s="16"/>
      <c r="B114" s="16"/>
      <c r="C114" s="65"/>
      <c r="D114" s="10"/>
      <c r="E114" s="239" t="s">
        <v>217</v>
      </c>
      <c r="F114" s="239" t="s">
        <v>456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</row>
    <row r="115" spans="1:58" s="55" customFormat="1" ht="12.75" customHeight="1" x14ac:dyDescent="0.2">
      <c r="A115" s="16"/>
      <c r="B115" s="16"/>
      <c r="C115" s="65"/>
      <c r="D115" s="10"/>
      <c r="E115" s="239" t="s">
        <v>209</v>
      </c>
      <c r="F115" s="239" t="s">
        <v>447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</row>
    <row r="116" spans="1:58" s="55" customFormat="1" ht="12.75" customHeight="1" x14ac:dyDescent="0.2">
      <c r="A116" s="16"/>
      <c r="B116" s="16"/>
      <c r="C116" s="65"/>
      <c r="D116" s="10"/>
      <c r="E116" s="239" t="s">
        <v>211</v>
      </c>
      <c r="F116" s="239" t="s">
        <v>449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</row>
    <row r="117" spans="1:58" s="55" customFormat="1" ht="12.75" customHeight="1" x14ac:dyDescent="0.2">
      <c r="A117" s="16"/>
      <c r="B117" s="16"/>
      <c r="C117" s="65"/>
      <c r="D117" s="10"/>
      <c r="E117" s="239" t="s">
        <v>227</v>
      </c>
      <c r="F117" s="239" t="s">
        <v>147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</row>
    <row r="118" spans="1:58" s="55" customFormat="1" ht="12.75" customHeight="1" x14ac:dyDescent="0.2">
      <c r="A118" s="16"/>
      <c r="B118" s="16"/>
      <c r="C118" s="65"/>
      <c r="D118" s="10"/>
      <c r="E118" s="239" t="s">
        <v>234</v>
      </c>
      <c r="F118" s="239" t="s">
        <v>469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</row>
    <row r="119" spans="1:58" s="55" customFormat="1" ht="12.75" customHeight="1" x14ac:dyDescent="0.2">
      <c r="A119" s="16"/>
      <c r="B119" s="16"/>
      <c r="C119" s="65"/>
      <c r="D119" s="10"/>
      <c r="E119" s="239" t="s">
        <v>782</v>
      </c>
      <c r="F119" s="239" t="s">
        <v>471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</row>
    <row r="120" spans="1:58" s="55" customFormat="1" ht="12.75" customHeight="1" x14ac:dyDescent="0.2">
      <c r="A120" s="16"/>
      <c r="B120" s="16"/>
      <c r="C120" s="65"/>
      <c r="D120" s="10"/>
      <c r="E120" s="239" t="s">
        <v>229</v>
      </c>
      <c r="F120" s="239" t="s">
        <v>466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</row>
    <row r="121" spans="1:58" s="55" customFormat="1" ht="12.75" customHeight="1" x14ac:dyDescent="0.2">
      <c r="A121" s="16"/>
      <c r="B121" s="16"/>
      <c r="C121" s="65"/>
      <c r="D121" s="10"/>
      <c r="E121" s="239" t="s">
        <v>781</v>
      </c>
      <c r="F121" s="239" t="s">
        <v>148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</row>
    <row r="122" spans="1:58" s="55" customFormat="1" ht="12.75" customHeight="1" x14ac:dyDescent="0.2">
      <c r="A122" s="16"/>
      <c r="B122" s="16"/>
      <c r="C122" s="65"/>
      <c r="D122" s="10"/>
      <c r="E122" s="239" t="s">
        <v>398</v>
      </c>
      <c r="F122" s="239" t="s">
        <v>609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</row>
    <row r="123" spans="1:58" s="55" customFormat="1" ht="12.75" customHeight="1" x14ac:dyDescent="0.2">
      <c r="A123" s="16"/>
      <c r="B123" s="16"/>
      <c r="C123" s="65"/>
      <c r="D123" s="10"/>
      <c r="E123" s="239" t="s">
        <v>653</v>
      </c>
      <c r="F123" s="239" t="s">
        <v>474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</row>
    <row r="124" spans="1:58" s="55" customFormat="1" ht="12.75" customHeight="1" x14ac:dyDescent="0.2">
      <c r="A124" s="16"/>
      <c r="B124" s="16"/>
      <c r="C124" s="65"/>
      <c r="D124" s="10"/>
      <c r="E124" s="239" t="s">
        <v>237</v>
      </c>
      <c r="F124" s="239" t="s">
        <v>472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</row>
    <row r="125" spans="1:58" s="55" customFormat="1" ht="12.75" customHeight="1" x14ac:dyDescent="0.2">
      <c r="A125" s="16"/>
      <c r="B125" s="16"/>
      <c r="C125" s="65"/>
      <c r="D125" s="10"/>
      <c r="E125" s="239" t="s">
        <v>231</v>
      </c>
      <c r="F125" s="239" t="s">
        <v>467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</row>
    <row r="126" spans="1:58" s="55" customFormat="1" ht="12.75" customHeight="1" x14ac:dyDescent="0.2">
      <c r="A126" s="16"/>
      <c r="B126" s="16"/>
      <c r="C126" s="65"/>
      <c r="D126" s="10"/>
      <c r="E126" s="239" t="s">
        <v>226</v>
      </c>
      <c r="F126" s="239" t="s">
        <v>464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</row>
    <row r="127" spans="1:58" s="55" customFormat="1" ht="12.75" customHeight="1" x14ac:dyDescent="0.2">
      <c r="A127" s="16"/>
      <c r="B127" s="16"/>
      <c r="C127" s="65"/>
      <c r="D127" s="10"/>
      <c r="E127" s="239" t="s">
        <v>232</v>
      </c>
      <c r="F127" s="239" t="s">
        <v>149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</row>
    <row r="128" spans="1:58" s="55" customFormat="1" ht="12.75" customHeight="1" x14ac:dyDescent="0.2">
      <c r="A128" s="16"/>
      <c r="B128" s="16"/>
      <c r="C128" s="65"/>
      <c r="D128" s="10"/>
      <c r="E128" s="239" t="s">
        <v>235</v>
      </c>
      <c r="F128" s="239" t="s">
        <v>150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</row>
    <row r="129" spans="1:58" s="55" customFormat="1" ht="12.75" customHeight="1" x14ac:dyDescent="0.2">
      <c r="A129" s="16"/>
      <c r="B129" s="16"/>
      <c r="C129" s="65"/>
      <c r="D129" s="10"/>
      <c r="E129" s="239" t="s">
        <v>238</v>
      </c>
      <c r="F129" s="239" t="s">
        <v>473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</row>
    <row r="130" spans="1:58" s="55" customFormat="1" ht="12.75" customHeight="1" x14ac:dyDescent="0.2">
      <c r="A130" s="16"/>
      <c r="B130" s="16"/>
      <c r="C130" s="65"/>
      <c r="D130" s="10"/>
      <c r="E130" s="239" t="s">
        <v>240</v>
      </c>
      <c r="F130" s="239" t="s">
        <v>476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</row>
    <row r="131" spans="1:58" s="55" customFormat="1" ht="12.75" customHeight="1" x14ac:dyDescent="0.2">
      <c r="A131" s="16"/>
      <c r="B131" s="16"/>
      <c r="C131" s="65"/>
      <c r="D131" s="10"/>
      <c r="E131" s="239" t="s">
        <v>224</v>
      </c>
      <c r="F131" s="239" t="s">
        <v>462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</row>
    <row r="132" spans="1:58" s="55" customFormat="1" ht="12.75" customHeight="1" x14ac:dyDescent="0.2">
      <c r="A132" s="16"/>
      <c r="B132" s="16"/>
      <c r="C132" s="65"/>
      <c r="D132" s="10"/>
      <c r="E132" s="239" t="s">
        <v>241</v>
      </c>
      <c r="F132" s="239" t="s">
        <v>477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</row>
    <row r="133" spans="1:58" s="55" customFormat="1" ht="12.75" customHeight="1" x14ac:dyDescent="0.2">
      <c r="A133" s="16"/>
      <c r="B133" s="16"/>
      <c r="C133" s="65"/>
      <c r="D133" s="10"/>
      <c r="E133" s="239" t="s">
        <v>233</v>
      </c>
      <c r="F133" s="239" t="s">
        <v>468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</row>
    <row r="134" spans="1:58" s="55" customFormat="1" ht="12.75" customHeight="1" x14ac:dyDescent="0.2">
      <c r="A134" s="16"/>
      <c r="B134" s="16"/>
      <c r="C134" s="65"/>
      <c r="D134" s="10"/>
      <c r="E134" s="239" t="s">
        <v>242</v>
      </c>
      <c r="F134" s="239" t="s">
        <v>478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</row>
    <row r="135" spans="1:58" s="55" customFormat="1" ht="12.75" customHeight="1" x14ac:dyDescent="0.2">
      <c r="A135" s="16"/>
      <c r="B135" s="16"/>
      <c r="C135" s="65"/>
      <c r="D135" s="10"/>
      <c r="E135" s="239" t="s">
        <v>243</v>
      </c>
      <c r="F135" s="239" t="s">
        <v>479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</row>
    <row r="136" spans="1:58" s="55" customFormat="1" ht="12.75" customHeight="1" x14ac:dyDescent="0.2">
      <c r="A136" s="16"/>
      <c r="B136" s="16"/>
      <c r="C136" s="65"/>
      <c r="D136" s="10"/>
      <c r="E136" s="239" t="s">
        <v>267</v>
      </c>
      <c r="F136" s="239" t="s">
        <v>498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</row>
    <row r="137" spans="1:58" s="55" customFormat="1" ht="12.75" customHeight="1" x14ac:dyDescent="0.2">
      <c r="A137" s="16"/>
      <c r="B137" s="16"/>
      <c r="C137" s="65"/>
      <c r="D137" s="10"/>
      <c r="E137" s="239" t="s">
        <v>245</v>
      </c>
      <c r="F137" s="239" t="s">
        <v>480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</row>
    <row r="138" spans="1:58" s="55" customFormat="1" ht="12.75" customHeight="1" x14ac:dyDescent="0.2">
      <c r="A138" s="16"/>
      <c r="B138" s="16"/>
      <c r="C138" s="65"/>
      <c r="D138" s="10"/>
      <c r="E138" s="239" t="s">
        <v>244</v>
      </c>
      <c r="F138" s="239" t="s">
        <v>151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</row>
    <row r="139" spans="1:58" s="55" customFormat="1" ht="12.75" customHeight="1" x14ac:dyDescent="0.2">
      <c r="A139" s="16"/>
      <c r="B139" s="16"/>
      <c r="C139" s="65"/>
      <c r="D139" s="10"/>
      <c r="E139" s="239" t="s">
        <v>246</v>
      </c>
      <c r="F139" s="239" t="s">
        <v>481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</row>
    <row r="140" spans="1:58" s="55" customFormat="1" ht="12.75" customHeight="1" x14ac:dyDescent="0.2">
      <c r="A140" s="16"/>
      <c r="B140" s="16"/>
      <c r="C140" s="65"/>
      <c r="D140" s="10"/>
      <c r="E140" s="239" t="s">
        <v>247</v>
      </c>
      <c r="F140" s="239" t="s">
        <v>482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</row>
    <row r="141" spans="1:58" s="55" customFormat="1" ht="12.75" customHeight="1" x14ac:dyDescent="0.2">
      <c r="A141" s="16"/>
      <c r="B141" s="16"/>
      <c r="C141" s="65"/>
      <c r="D141" s="10"/>
      <c r="E141" s="239" t="s">
        <v>192</v>
      </c>
      <c r="F141" s="239" t="s">
        <v>152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</row>
    <row r="142" spans="1:58" s="55" customFormat="1" ht="12.75" customHeight="1" x14ac:dyDescent="0.2">
      <c r="A142" s="16"/>
      <c r="B142" s="16"/>
      <c r="C142" s="65"/>
      <c r="D142" s="10"/>
      <c r="E142" s="239" t="s">
        <v>248</v>
      </c>
      <c r="F142" s="239" t="s">
        <v>153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</row>
    <row r="143" spans="1:58" s="55" customFormat="1" ht="12.75" customHeight="1" x14ac:dyDescent="0.2">
      <c r="A143" s="16"/>
      <c r="B143" s="16"/>
      <c r="C143" s="65"/>
      <c r="D143" s="10"/>
      <c r="E143" s="239" t="s">
        <v>253</v>
      </c>
      <c r="F143" s="239" t="s">
        <v>485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</row>
    <row r="144" spans="1:58" s="55" customFormat="1" ht="12.75" customHeight="1" x14ac:dyDescent="0.2">
      <c r="A144" s="16"/>
      <c r="B144" s="16"/>
      <c r="C144" s="65"/>
      <c r="D144" s="10"/>
      <c r="E144" s="239" t="s">
        <v>249</v>
      </c>
      <c r="F144" s="239" t="s">
        <v>154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</row>
    <row r="145" spans="1:58" s="55" customFormat="1" ht="12.75" customHeight="1" x14ac:dyDescent="0.2">
      <c r="A145" s="16"/>
      <c r="B145" s="16"/>
      <c r="C145" s="65"/>
      <c r="D145" s="10"/>
      <c r="E145" s="239" t="s">
        <v>428</v>
      </c>
      <c r="F145" s="239" t="s">
        <v>628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</row>
    <row r="146" spans="1:58" s="55" customFormat="1" ht="12.75" customHeight="1" x14ac:dyDescent="0.2">
      <c r="A146" s="16"/>
      <c r="B146" s="16"/>
      <c r="C146" s="65"/>
      <c r="D146" s="10"/>
      <c r="E146" s="239" t="s">
        <v>252</v>
      </c>
      <c r="F146" s="239" t="s">
        <v>484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</row>
    <row r="147" spans="1:58" s="55" customFormat="1" ht="12.75" customHeight="1" x14ac:dyDescent="0.2">
      <c r="A147" s="16"/>
      <c r="B147" s="16"/>
      <c r="C147" s="65"/>
      <c r="D147" s="10"/>
      <c r="E147" s="239" t="s">
        <v>392</v>
      </c>
      <c r="F147" s="239" t="s">
        <v>604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</row>
    <row r="148" spans="1:58" s="55" customFormat="1" ht="12.75" customHeight="1" x14ac:dyDescent="0.2">
      <c r="A148" s="53"/>
      <c r="B148" s="53"/>
      <c r="C148" s="62"/>
      <c r="D148" s="117"/>
      <c r="E148" s="239" t="s">
        <v>255</v>
      </c>
      <c r="F148" s="239" t="s">
        <v>487</v>
      </c>
      <c r="G148" s="10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</row>
    <row r="149" spans="1:58" s="55" customFormat="1" ht="12.75" customHeight="1" x14ac:dyDescent="0.2">
      <c r="A149" s="118"/>
      <c r="B149" s="118"/>
      <c r="C149" s="119"/>
      <c r="E149" s="239" t="s">
        <v>259</v>
      </c>
      <c r="F149" s="239" t="s">
        <v>491</v>
      </c>
      <c r="G149" s="10"/>
    </row>
    <row r="150" spans="1:58" s="55" customFormat="1" ht="12.75" customHeight="1" x14ac:dyDescent="0.2">
      <c r="B150" s="118"/>
      <c r="C150" s="119"/>
      <c r="D150" s="120"/>
      <c r="E150" s="239" t="s">
        <v>258</v>
      </c>
      <c r="F150" s="239" t="s">
        <v>490</v>
      </c>
      <c r="G150" s="10"/>
    </row>
    <row r="151" spans="1:58" s="55" customFormat="1" ht="12.75" customHeight="1" x14ac:dyDescent="0.2">
      <c r="A151" s="118"/>
      <c r="B151" s="118"/>
      <c r="C151" s="119"/>
      <c r="D151" s="120"/>
      <c r="E151" s="239" t="s">
        <v>256</v>
      </c>
      <c r="F151" s="239" t="s">
        <v>488</v>
      </c>
      <c r="G151" s="10"/>
    </row>
    <row r="152" spans="1:58" s="55" customFormat="1" ht="12.75" customHeight="1" x14ac:dyDescent="0.2">
      <c r="B152" s="118"/>
      <c r="C152" s="119"/>
      <c r="D152" s="120"/>
      <c r="E152" s="239" t="s">
        <v>328</v>
      </c>
      <c r="F152" s="239" t="s">
        <v>549</v>
      </c>
      <c r="G152" s="10"/>
    </row>
    <row r="153" spans="1:58" s="55" customFormat="1" ht="12.75" customHeight="1" x14ac:dyDescent="0.2">
      <c r="A153" s="16"/>
      <c r="B153" s="16"/>
      <c r="C153" s="65"/>
      <c r="D153" s="70"/>
      <c r="E153" s="239" t="s">
        <v>257</v>
      </c>
      <c r="F153" s="239" t="s">
        <v>489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</row>
    <row r="154" spans="1:58" s="55" customFormat="1" ht="12.75" customHeight="1" x14ac:dyDescent="0.2">
      <c r="A154" s="16"/>
      <c r="B154" s="16"/>
      <c r="C154" s="65"/>
      <c r="D154" s="10"/>
      <c r="E154" s="239" t="s">
        <v>260</v>
      </c>
      <c r="F154" s="239" t="s">
        <v>492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</row>
    <row r="155" spans="1:58" s="55" customFormat="1" ht="12.75" customHeight="1" x14ac:dyDescent="0.2">
      <c r="A155" s="16"/>
      <c r="B155" s="16"/>
      <c r="C155" s="65"/>
      <c r="D155" s="10"/>
      <c r="E155" s="239" t="s">
        <v>264</v>
      </c>
      <c r="F155" s="239" t="s">
        <v>155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</row>
    <row r="156" spans="1:58" s="55" customFormat="1" ht="12.75" customHeight="1" x14ac:dyDescent="0.2">
      <c r="A156" s="16"/>
      <c r="B156" s="16"/>
      <c r="C156" s="65"/>
      <c r="D156" s="10"/>
      <c r="E156" s="239" t="s">
        <v>656</v>
      </c>
      <c r="F156" s="239" t="s">
        <v>156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</row>
    <row r="157" spans="1:58" s="55" customFormat="1" ht="12.75" customHeight="1" x14ac:dyDescent="0.2">
      <c r="A157" s="16"/>
      <c r="B157" s="16"/>
      <c r="C157" s="65"/>
      <c r="D157" s="10"/>
      <c r="E157" s="239" t="s">
        <v>272</v>
      </c>
      <c r="F157" s="239" t="s">
        <v>503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</row>
    <row r="158" spans="1:58" s="55" customFormat="1" ht="12.75" customHeight="1" x14ac:dyDescent="0.2">
      <c r="A158" s="16"/>
      <c r="B158" s="16"/>
      <c r="C158" s="65"/>
      <c r="D158" s="10"/>
      <c r="E158" s="239" t="s">
        <v>266</v>
      </c>
      <c r="F158" s="239" t="s">
        <v>497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</row>
    <row r="159" spans="1:58" s="55" customFormat="1" ht="12.75" customHeight="1" x14ac:dyDescent="0.2">
      <c r="A159" s="10"/>
      <c r="B159" s="10"/>
      <c r="C159" s="65"/>
      <c r="D159" s="10"/>
      <c r="E159" s="239" t="s">
        <v>261</v>
      </c>
      <c r="F159" s="239" t="s">
        <v>493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</row>
    <row r="160" spans="1:58" s="55" customFormat="1" ht="12.75" customHeight="1" x14ac:dyDescent="0.2">
      <c r="A160" s="16"/>
      <c r="B160" s="16"/>
      <c r="C160" s="65"/>
      <c r="D160" s="10"/>
      <c r="E160" s="239" t="s">
        <v>276</v>
      </c>
      <c r="F160" s="239" t="s">
        <v>507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</row>
    <row r="161" spans="1:58" s="55" customFormat="1" ht="12.75" customHeight="1" x14ac:dyDescent="0.2">
      <c r="A161" s="16"/>
      <c r="B161" s="16"/>
      <c r="C161" s="65"/>
      <c r="D161" s="10"/>
      <c r="E161" s="239" t="s">
        <v>268</v>
      </c>
      <c r="F161" s="239" t="s">
        <v>499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</row>
    <row r="162" spans="1:58" s="55" customFormat="1" ht="12.75" customHeight="1" x14ac:dyDescent="0.2">
      <c r="A162" s="16"/>
      <c r="B162" s="16"/>
      <c r="C162" s="65"/>
      <c r="D162" s="10"/>
      <c r="E162" s="239" t="s">
        <v>269</v>
      </c>
      <c r="F162" s="239" t="s">
        <v>500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</row>
    <row r="163" spans="1:58" s="55" customFormat="1" ht="12.75" customHeight="1" x14ac:dyDescent="0.2">
      <c r="A163" s="16"/>
      <c r="B163" s="16"/>
      <c r="C163" s="65"/>
      <c r="D163" s="10"/>
      <c r="E163" s="239" t="s">
        <v>271</v>
      </c>
      <c r="F163" s="239" t="s">
        <v>502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</row>
    <row r="164" spans="1:58" s="55" customFormat="1" ht="12.75" customHeight="1" x14ac:dyDescent="0.2">
      <c r="A164" s="16"/>
      <c r="B164" s="16"/>
      <c r="C164" s="65"/>
      <c r="D164" s="10"/>
      <c r="E164" s="239" t="s">
        <v>265</v>
      </c>
      <c r="F164" s="239" t="s">
        <v>496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</row>
    <row r="165" spans="1:58" s="55" customFormat="1" ht="12.75" customHeight="1" x14ac:dyDescent="0.2">
      <c r="A165" s="16"/>
      <c r="B165" s="16"/>
      <c r="C165" s="65"/>
      <c r="D165" s="10"/>
      <c r="E165" s="239" t="s">
        <v>277</v>
      </c>
      <c r="F165" s="239" t="s">
        <v>508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</row>
    <row r="166" spans="1:58" s="55" customFormat="1" ht="12.75" customHeight="1" x14ac:dyDescent="0.2">
      <c r="A166" s="16"/>
      <c r="B166" s="16"/>
      <c r="C166" s="65"/>
      <c r="D166" s="10"/>
      <c r="E166" s="239" t="s">
        <v>273</v>
      </c>
      <c r="F166" s="239" t="s">
        <v>504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</row>
    <row r="167" spans="1:58" s="55" customFormat="1" ht="12.75" customHeight="1" x14ac:dyDescent="0.2">
      <c r="A167" s="16"/>
      <c r="B167" s="16"/>
      <c r="C167" s="65"/>
      <c r="D167" s="10"/>
      <c r="E167" s="239" t="s">
        <v>251</v>
      </c>
      <c r="F167" s="239" t="s">
        <v>157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</row>
    <row r="168" spans="1:58" s="55" customFormat="1" ht="12.75" customHeight="1" x14ac:dyDescent="0.2">
      <c r="A168" s="16"/>
      <c r="B168" s="16"/>
      <c r="C168" s="65"/>
      <c r="D168" s="10"/>
      <c r="E168" s="239" t="s">
        <v>270</v>
      </c>
      <c r="F168" s="239" t="s">
        <v>501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</row>
    <row r="169" spans="1:58" s="55" customFormat="1" ht="12.75" customHeight="1" x14ac:dyDescent="0.2">
      <c r="A169" s="16"/>
      <c r="B169" s="16"/>
      <c r="C169" s="65"/>
      <c r="D169" s="10"/>
      <c r="E169" s="239" t="s">
        <v>390</v>
      </c>
      <c r="F169" s="239" t="s">
        <v>603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</row>
    <row r="170" spans="1:58" s="55" customFormat="1" ht="12.75" customHeight="1" x14ac:dyDescent="0.2">
      <c r="A170" s="16"/>
      <c r="B170" s="16"/>
      <c r="C170" s="65"/>
      <c r="D170" s="10"/>
      <c r="E170" s="239" t="s">
        <v>275</v>
      </c>
      <c r="F170" s="239" t="s">
        <v>506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</row>
    <row r="171" spans="1:58" s="55" customFormat="1" ht="12.75" customHeight="1" x14ac:dyDescent="0.2">
      <c r="A171" s="16"/>
      <c r="B171" s="16"/>
      <c r="C171" s="65"/>
      <c r="D171" s="10"/>
      <c r="E171" s="239" t="s">
        <v>274</v>
      </c>
      <c r="F171" s="239" t="s">
        <v>505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</row>
    <row r="172" spans="1:58" s="55" customFormat="1" ht="12.75" customHeight="1" x14ac:dyDescent="0.2">
      <c r="A172" s="16"/>
      <c r="B172" s="16"/>
      <c r="C172" s="65"/>
      <c r="D172" s="10"/>
      <c r="E172" s="239" t="s">
        <v>278</v>
      </c>
      <c r="F172" s="239" t="s">
        <v>509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</row>
    <row r="173" spans="1:58" s="55" customFormat="1" ht="12.75" customHeight="1" x14ac:dyDescent="0.2">
      <c r="A173" s="16"/>
      <c r="B173" s="16"/>
      <c r="C173" s="65"/>
      <c r="D173" s="10"/>
      <c r="E173" s="239" t="s">
        <v>279</v>
      </c>
      <c r="F173" s="239" t="s">
        <v>510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</row>
    <row r="174" spans="1:58" s="55" customFormat="1" ht="12.75" customHeight="1" x14ac:dyDescent="0.2">
      <c r="A174" s="16"/>
      <c r="B174" s="16"/>
      <c r="C174" s="65"/>
      <c r="D174" s="10"/>
      <c r="E174" s="239" t="s">
        <v>284</v>
      </c>
      <c r="F174" s="239" t="s">
        <v>515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</row>
    <row r="175" spans="1:58" s="55" customFormat="1" ht="12.75" customHeight="1" x14ac:dyDescent="0.2">
      <c r="A175" s="16"/>
      <c r="B175" s="16"/>
      <c r="C175" s="65"/>
      <c r="D175" s="10"/>
      <c r="E175" s="239" t="s">
        <v>281</v>
      </c>
      <c r="F175" s="239" t="s">
        <v>512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</row>
    <row r="176" spans="1:58" s="55" customFormat="1" ht="12.75" customHeight="1" x14ac:dyDescent="0.2">
      <c r="A176" s="16"/>
      <c r="B176" s="16"/>
      <c r="C176" s="65"/>
      <c r="D176" s="10"/>
      <c r="E176" s="239" t="s">
        <v>283</v>
      </c>
      <c r="F176" s="239" t="s">
        <v>514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</row>
    <row r="177" spans="1:58" s="55" customFormat="1" ht="12.75" customHeight="1" x14ac:dyDescent="0.2">
      <c r="A177" s="16"/>
      <c r="B177" s="16"/>
      <c r="C177" s="65"/>
      <c r="D177" s="10"/>
      <c r="E177" s="239" t="s">
        <v>239</v>
      </c>
      <c r="F177" s="239" t="s">
        <v>475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</row>
    <row r="178" spans="1:58" s="55" customFormat="1" ht="12.75" customHeight="1" x14ac:dyDescent="0.2">
      <c r="A178" s="16"/>
      <c r="B178" s="16"/>
      <c r="C178" s="65"/>
      <c r="D178" s="10"/>
      <c r="E178" s="239" t="s">
        <v>280</v>
      </c>
      <c r="F178" s="239" t="s">
        <v>511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</row>
    <row r="179" spans="1:58" s="55" customFormat="1" ht="12.75" customHeight="1" x14ac:dyDescent="0.2">
      <c r="A179" s="16"/>
      <c r="B179" s="16"/>
      <c r="C179" s="65"/>
      <c r="D179" s="10"/>
      <c r="E179" s="239" t="s">
        <v>285</v>
      </c>
      <c r="F179" s="239" t="s">
        <v>516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</row>
    <row r="180" spans="1:58" s="55" customFormat="1" ht="12.75" customHeight="1" x14ac:dyDescent="0.2">
      <c r="A180" s="16"/>
      <c r="B180" s="16"/>
      <c r="C180" s="65"/>
      <c r="D180" s="10"/>
      <c r="E180" s="239" t="s">
        <v>288</v>
      </c>
      <c r="F180" s="239" t="s">
        <v>158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</row>
    <row r="181" spans="1:58" s="55" customFormat="1" ht="12.75" customHeight="1" x14ac:dyDescent="0.2">
      <c r="A181" s="16"/>
      <c r="B181" s="16"/>
      <c r="C181" s="65"/>
      <c r="D181" s="10"/>
      <c r="E181" s="239" t="s">
        <v>291</v>
      </c>
      <c r="F181" s="239" t="s">
        <v>518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</row>
    <row r="182" spans="1:58" s="55" customFormat="1" ht="12.75" customHeight="1" x14ac:dyDescent="0.2">
      <c r="A182" s="16"/>
      <c r="B182" s="16"/>
      <c r="C182" s="65"/>
      <c r="D182" s="10"/>
      <c r="E182" s="239" t="s">
        <v>293</v>
      </c>
      <c r="F182" s="239" t="s">
        <v>520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</row>
    <row r="183" spans="1:58" s="55" customFormat="1" ht="12.75" customHeight="1" x14ac:dyDescent="0.2">
      <c r="A183" s="16"/>
      <c r="B183" s="16"/>
      <c r="C183" s="65"/>
      <c r="D183" s="10"/>
      <c r="E183" s="239" t="s">
        <v>292</v>
      </c>
      <c r="F183" s="239" t="s">
        <v>519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</row>
    <row r="184" spans="1:58" s="55" customFormat="1" ht="12.75" customHeight="1" x14ac:dyDescent="0.2">
      <c r="A184" s="16"/>
      <c r="B184" s="16"/>
      <c r="C184" s="65"/>
      <c r="D184" s="10"/>
      <c r="E184" s="239" t="s">
        <v>287</v>
      </c>
      <c r="F184" s="239" t="s">
        <v>159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</row>
    <row r="185" spans="1:58" s="55" customFormat="1" ht="12.75" customHeight="1" x14ac:dyDescent="0.2">
      <c r="A185" s="16"/>
      <c r="B185" s="16"/>
      <c r="C185" s="65"/>
      <c r="D185" s="10"/>
      <c r="E185" s="239" t="s">
        <v>220</v>
      </c>
      <c r="F185" s="239" t="s">
        <v>458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</row>
    <row r="186" spans="1:58" s="55" customFormat="1" ht="12.75" customHeight="1" x14ac:dyDescent="0.2">
      <c r="A186" s="16"/>
      <c r="B186" s="16"/>
      <c r="C186" s="65"/>
      <c r="D186" s="10"/>
      <c r="E186" s="239" t="s">
        <v>290</v>
      </c>
      <c r="F186" s="239" t="s">
        <v>160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</row>
    <row r="187" spans="1:58" s="55" customFormat="1" ht="12.75" customHeight="1" x14ac:dyDescent="0.2">
      <c r="A187" s="16"/>
      <c r="B187" s="16"/>
      <c r="C187" s="65"/>
      <c r="D187" s="10"/>
      <c r="E187" s="239" t="s">
        <v>654</v>
      </c>
      <c r="F187" s="239" t="s">
        <v>161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</row>
    <row r="188" spans="1:58" s="55" customFormat="1" ht="12.75" customHeight="1" x14ac:dyDescent="0.2">
      <c r="A188" s="16"/>
      <c r="B188" s="16"/>
      <c r="C188" s="65"/>
      <c r="D188" s="10"/>
      <c r="E188" s="239" t="s">
        <v>286</v>
      </c>
      <c r="F188" s="239" t="s">
        <v>517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</row>
    <row r="189" spans="1:58" s="55" customFormat="1" ht="12.75" customHeight="1" x14ac:dyDescent="0.2">
      <c r="A189" s="16"/>
      <c r="B189" s="16"/>
      <c r="C189" s="65"/>
      <c r="D189" s="10"/>
      <c r="E189" s="239" t="s">
        <v>294</v>
      </c>
      <c r="F189" s="239" t="s">
        <v>162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</row>
    <row r="190" spans="1:58" s="55" customFormat="1" ht="12.75" customHeight="1" x14ac:dyDescent="0.2">
      <c r="A190" s="16"/>
      <c r="B190" s="16"/>
      <c r="C190" s="65"/>
      <c r="D190" s="10"/>
      <c r="E190" s="239" t="s">
        <v>297</v>
      </c>
      <c r="F190" s="239" t="s">
        <v>523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</row>
    <row r="191" spans="1:58" s="55" customFormat="1" ht="12.75" customHeight="1" x14ac:dyDescent="0.2">
      <c r="A191" s="16"/>
      <c r="B191" s="16"/>
      <c r="C191" s="65"/>
      <c r="D191" s="10"/>
      <c r="E191" s="239" t="s">
        <v>295</v>
      </c>
      <c r="F191" s="239" t="s">
        <v>521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</row>
    <row r="192" spans="1:58" s="55" customFormat="1" ht="12.75" customHeight="1" x14ac:dyDescent="0.2">
      <c r="A192" s="16"/>
      <c r="B192" s="16"/>
      <c r="C192" s="65"/>
      <c r="D192" s="10"/>
      <c r="E192" s="239" t="s">
        <v>298</v>
      </c>
      <c r="F192" s="239" t="s">
        <v>524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</row>
    <row r="193" spans="1:58" s="55" customFormat="1" ht="12.75" customHeight="1" x14ac:dyDescent="0.2">
      <c r="A193" s="16"/>
      <c r="B193" s="16"/>
      <c r="C193" s="65"/>
      <c r="D193" s="10"/>
      <c r="E193" s="239" t="s">
        <v>296</v>
      </c>
      <c r="F193" s="239" t="s">
        <v>522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</row>
    <row r="194" spans="1:58" s="55" customFormat="1" ht="12.75" customHeight="1" x14ac:dyDescent="0.2">
      <c r="A194" s="16"/>
      <c r="B194" s="16"/>
      <c r="C194" s="65"/>
      <c r="D194" s="10"/>
      <c r="E194" s="239" t="s">
        <v>300</v>
      </c>
      <c r="F194" s="239" t="s">
        <v>525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</row>
    <row r="195" spans="1:58" s="55" customFormat="1" ht="12.75" customHeight="1" x14ac:dyDescent="0.2">
      <c r="A195" s="16"/>
      <c r="B195" s="16"/>
      <c r="C195" s="65"/>
      <c r="D195" s="10"/>
      <c r="E195" s="239" t="s">
        <v>305</v>
      </c>
      <c r="F195" s="239" t="s">
        <v>529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</row>
    <row r="196" spans="1:58" s="55" customFormat="1" ht="12.75" customHeight="1" x14ac:dyDescent="0.2">
      <c r="A196" s="16"/>
      <c r="B196" s="16"/>
      <c r="C196" s="65"/>
      <c r="D196" s="10"/>
      <c r="E196" s="239" t="s">
        <v>225</v>
      </c>
      <c r="F196" s="239" t="s">
        <v>463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</row>
    <row r="197" spans="1:58" s="55" customFormat="1" ht="12.75" customHeight="1" x14ac:dyDescent="0.2">
      <c r="A197" s="16"/>
      <c r="B197" s="16"/>
      <c r="C197" s="65"/>
      <c r="D197" s="10"/>
      <c r="E197" s="239" t="s">
        <v>301</v>
      </c>
      <c r="F197" s="239" t="s">
        <v>526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</row>
    <row r="198" spans="1:58" s="55" customFormat="1" ht="12.75" customHeight="1" x14ac:dyDescent="0.2">
      <c r="A198" s="16"/>
      <c r="B198" s="16"/>
      <c r="C198" s="65"/>
      <c r="D198" s="10"/>
      <c r="E198" s="239" t="s">
        <v>236</v>
      </c>
      <c r="F198" s="239" t="s">
        <v>470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</row>
    <row r="199" spans="1:58" s="55" customFormat="1" ht="12.75" customHeight="1" x14ac:dyDescent="0.2">
      <c r="A199" s="16"/>
      <c r="B199" s="16"/>
      <c r="C199" s="65"/>
      <c r="D199" s="10"/>
      <c r="E199" s="239" t="s">
        <v>371</v>
      </c>
      <c r="F199" s="239" t="s">
        <v>584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</row>
    <row r="200" spans="1:58" s="55" customFormat="1" ht="12.75" customHeight="1" x14ac:dyDescent="0.2">
      <c r="A200" s="16"/>
      <c r="B200" s="16"/>
      <c r="C200" s="65"/>
      <c r="D200" s="10"/>
      <c r="E200" s="239" t="s">
        <v>302</v>
      </c>
      <c r="F200" s="239" t="s">
        <v>527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</row>
    <row r="201" spans="1:58" s="55" customFormat="1" ht="12.75" customHeight="1" x14ac:dyDescent="0.2">
      <c r="A201" s="16"/>
      <c r="B201" s="16"/>
      <c r="C201" s="65"/>
      <c r="D201" s="10"/>
      <c r="E201" s="239" t="s">
        <v>303</v>
      </c>
      <c r="F201" s="239" t="s">
        <v>528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</row>
    <row r="202" spans="1:58" s="55" customFormat="1" ht="12.75" customHeight="1" x14ac:dyDescent="0.2">
      <c r="A202" s="16"/>
      <c r="B202" s="16"/>
      <c r="C202" s="65"/>
      <c r="D202" s="10"/>
      <c r="E202" s="239" t="s">
        <v>304</v>
      </c>
      <c r="F202" s="239" t="s">
        <v>163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</row>
    <row r="203" spans="1:58" s="55" customFormat="1" ht="12.75" customHeight="1" x14ac:dyDescent="0.2">
      <c r="A203" s="16"/>
      <c r="B203" s="16"/>
      <c r="C203" s="65"/>
      <c r="D203" s="10"/>
      <c r="E203" s="239" t="s">
        <v>228</v>
      </c>
      <c r="F203" s="239" t="s">
        <v>465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</row>
    <row r="204" spans="1:58" s="55" customFormat="1" ht="12.75" customHeight="1" x14ac:dyDescent="0.2">
      <c r="A204" s="16"/>
      <c r="B204" s="16"/>
      <c r="C204" s="65"/>
      <c r="D204" s="10"/>
      <c r="E204" s="239" t="s">
        <v>299</v>
      </c>
      <c r="F204" s="239" t="s">
        <v>164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</row>
    <row r="205" spans="1:58" s="55" customFormat="1" ht="12.75" customHeight="1" x14ac:dyDescent="0.2">
      <c r="A205" s="16"/>
      <c r="B205" s="16"/>
      <c r="C205" s="65"/>
      <c r="D205" s="10"/>
      <c r="E205" s="239" t="s">
        <v>306</v>
      </c>
      <c r="F205" s="239" t="s">
        <v>530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</row>
    <row r="206" spans="1:58" s="55" customFormat="1" ht="12.75" customHeight="1" x14ac:dyDescent="0.2">
      <c r="A206" s="16"/>
      <c r="B206" s="16"/>
      <c r="C206" s="65"/>
      <c r="D206" s="10"/>
      <c r="E206" s="239" t="s">
        <v>308</v>
      </c>
      <c r="F206" s="239" t="s">
        <v>532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</row>
    <row r="207" spans="1:58" s="55" customFormat="1" ht="12.75" customHeight="1" x14ac:dyDescent="0.2">
      <c r="A207" s="16"/>
      <c r="B207" s="16"/>
      <c r="C207" s="65"/>
      <c r="D207" s="10"/>
      <c r="E207" s="239" t="s">
        <v>372</v>
      </c>
      <c r="F207" s="239" t="s">
        <v>585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</row>
    <row r="208" spans="1:58" s="55" customFormat="1" ht="12.75" customHeight="1" x14ac:dyDescent="0.2">
      <c r="A208" s="16"/>
      <c r="B208" s="16"/>
      <c r="C208" s="65"/>
      <c r="D208" s="10"/>
      <c r="E208" s="239" t="s">
        <v>312</v>
      </c>
      <c r="F208" s="239" t="s">
        <v>535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</row>
    <row r="209" spans="1:58" s="55" customFormat="1" ht="12.75" customHeight="1" x14ac:dyDescent="0.2">
      <c r="A209" s="16"/>
      <c r="B209" s="16"/>
      <c r="C209" s="65"/>
      <c r="D209" s="10"/>
      <c r="E209" s="239" t="s">
        <v>393</v>
      </c>
      <c r="F209" s="239" t="s">
        <v>605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</row>
    <row r="210" spans="1:58" s="55" customFormat="1" ht="12.75" customHeight="1" x14ac:dyDescent="0.2">
      <c r="A210" s="16"/>
      <c r="B210" s="16"/>
      <c r="C210" s="65"/>
      <c r="D210" s="10"/>
      <c r="E210" s="239" t="s">
        <v>310</v>
      </c>
      <c r="F210" s="239" t="s">
        <v>534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</row>
    <row r="211" spans="1:58" s="55" customFormat="1" ht="12.75" customHeight="1" x14ac:dyDescent="0.2">
      <c r="A211" s="16"/>
      <c r="B211" s="16"/>
      <c r="C211" s="65"/>
      <c r="D211" s="10"/>
      <c r="E211" s="239" t="s">
        <v>309</v>
      </c>
      <c r="F211" s="239" t="s">
        <v>533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</row>
    <row r="212" spans="1:58" s="55" customFormat="1" ht="12.75" customHeight="1" x14ac:dyDescent="0.2">
      <c r="A212" s="16"/>
      <c r="B212" s="16"/>
      <c r="C212" s="65"/>
      <c r="D212" s="10"/>
      <c r="E212" s="239" t="s">
        <v>313</v>
      </c>
      <c r="F212" s="239" t="s">
        <v>536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</row>
    <row r="213" spans="1:58" s="55" customFormat="1" ht="12.75" customHeight="1" x14ac:dyDescent="0.2">
      <c r="A213" s="16"/>
      <c r="B213" s="16"/>
      <c r="C213" s="65"/>
      <c r="D213" s="10"/>
      <c r="E213" s="239" t="s">
        <v>314</v>
      </c>
      <c r="F213" s="239" t="s">
        <v>537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</row>
    <row r="214" spans="1:58" s="55" customFormat="1" ht="12.75" customHeight="1" x14ac:dyDescent="0.2">
      <c r="A214" s="16"/>
      <c r="B214" s="16"/>
      <c r="C214" s="65"/>
      <c r="D214" s="10"/>
      <c r="E214" s="239" t="s">
        <v>307</v>
      </c>
      <c r="F214" s="239" t="s">
        <v>531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</row>
    <row r="215" spans="1:58" s="55" customFormat="1" ht="12.75" customHeight="1" x14ac:dyDescent="0.2">
      <c r="A215" s="16"/>
      <c r="B215" s="16"/>
      <c r="C215" s="65"/>
      <c r="D215" s="10"/>
      <c r="E215" s="239" t="s">
        <v>311</v>
      </c>
      <c r="F215" s="239" t="s">
        <v>165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</row>
    <row r="216" spans="1:58" s="55" customFormat="1" ht="12.75" customHeight="1" x14ac:dyDescent="0.2">
      <c r="A216" s="16"/>
      <c r="B216" s="16"/>
      <c r="C216" s="65"/>
      <c r="D216" s="10"/>
      <c r="E216" s="239" t="s">
        <v>334</v>
      </c>
      <c r="F216" s="239" t="s">
        <v>554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</row>
    <row r="217" spans="1:58" s="55" customFormat="1" ht="12.75" customHeight="1" x14ac:dyDescent="0.2">
      <c r="A217" s="16"/>
      <c r="B217" s="16"/>
      <c r="C217" s="65"/>
      <c r="D217" s="10"/>
      <c r="E217" s="239" t="s">
        <v>330</v>
      </c>
      <c r="F217" s="239" t="s">
        <v>551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</row>
    <row r="218" spans="1:58" s="55" customFormat="1" ht="12.75" customHeight="1" x14ac:dyDescent="0.2">
      <c r="A218" s="16"/>
      <c r="B218" s="16"/>
      <c r="C218" s="65"/>
      <c r="D218" s="10"/>
      <c r="E218" s="239" t="s">
        <v>329</v>
      </c>
      <c r="F218" s="239" t="s">
        <v>550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</row>
    <row r="219" spans="1:58" s="55" customFormat="1" ht="12.75" customHeight="1" x14ac:dyDescent="0.2">
      <c r="A219" s="16"/>
      <c r="B219" s="16"/>
      <c r="C219" s="65"/>
      <c r="D219" s="10"/>
      <c r="E219" s="239" t="s">
        <v>332</v>
      </c>
      <c r="F219" s="239" t="s">
        <v>552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</row>
    <row r="220" spans="1:58" s="55" customFormat="1" ht="12.75" customHeight="1" x14ac:dyDescent="0.2">
      <c r="A220" s="16"/>
      <c r="B220" s="16"/>
      <c r="C220" s="65"/>
      <c r="D220" s="10"/>
      <c r="E220" s="239" t="s">
        <v>373</v>
      </c>
      <c r="F220" s="239" t="s">
        <v>586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</row>
    <row r="221" spans="1:58" s="55" customFormat="1" ht="12.75" customHeight="1" x14ac:dyDescent="0.2">
      <c r="A221" s="16"/>
      <c r="B221" s="16"/>
      <c r="C221" s="65"/>
      <c r="D221" s="10"/>
      <c r="E221" s="239" t="s">
        <v>316</v>
      </c>
      <c r="F221" s="239" t="s">
        <v>539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</row>
    <row r="222" spans="1:58" s="55" customFormat="1" ht="12.75" customHeight="1" x14ac:dyDescent="0.2">
      <c r="A222" s="16"/>
      <c r="B222" s="16"/>
      <c r="C222" s="65"/>
      <c r="D222" s="10"/>
      <c r="E222" s="239" t="s">
        <v>322</v>
      </c>
      <c r="F222" s="239" t="s">
        <v>544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</row>
    <row r="223" spans="1:58" s="55" customFormat="1" ht="12.75" customHeight="1" x14ac:dyDescent="0.2">
      <c r="A223" s="16"/>
      <c r="B223" s="16"/>
      <c r="C223" s="65"/>
      <c r="D223" s="10"/>
      <c r="E223" s="239" t="s">
        <v>348</v>
      </c>
      <c r="F223" s="239" t="s">
        <v>567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</row>
    <row r="224" spans="1:58" s="55" customFormat="1" ht="12.75" customHeight="1" x14ac:dyDescent="0.2">
      <c r="A224" s="16"/>
      <c r="B224" s="16"/>
      <c r="C224" s="65"/>
      <c r="D224" s="10"/>
      <c r="E224" s="239" t="s">
        <v>320</v>
      </c>
      <c r="F224" s="239" t="s">
        <v>542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</row>
    <row r="225" spans="1:58" s="55" customFormat="1" ht="12.75" customHeight="1" x14ac:dyDescent="0.2">
      <c r="A225" s="16"/>
      <c r="B225" s="16"/>
      <c r="C225" s="65"/>
      <c r="D225" s="10"/>
      <c r="E225" s="239" t="s">
        <v>336</v>
      </c>
      <c r="F225" s="239" t="s">
        <v>556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</row>
    <row r="226" spans="1:58" s="55" customFormat="1" ht="12.75" customHeight="1" x14ac:dyDescent="0.2">
      <c r="A226" s="16"/>
      <c r="B226" s="16"/>
      <c r="C226" s="65"/>
      <c r="D226" s="10"/>
      <c r="E226" s="239" t="s">
        <v>331</v>
      </c>
      <c r="F226" s="239" t="s">
        <v>33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</row>
    <row r="227" spans="1:58" s="55" customFormat="1" ht="12.75" customHeight="1" x14ac:dyDescent="0.2">
      <c r="A227" s="16"/>
      <c r="B227" s="16"/>
      <c r="C227" s="65"/>
      <c r="D227" s="10"/>
      <c r="E227" s="239" t="s">
        <v>315</v>
      </c>
      <c r="F227" s="239" t="s">
        <v>538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</row>
    <row r="228" spans="1:58" s="55" customFormat="1" ht="12.75" customHeight="1" x14ac:dyDescent="0.2">
      <c r="A228" s="16"/>
      <c r="B228" s="16"/>
      <c r="C228" s="65"/>
      <c r="D228" s="10"/>
      <c r="E228" s="239" t="s">
        <v>349</v>
      </c>
      <c r="F228" s="239" t="s">
        <v>568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</row>
    <row r="229" spans="1:58" s="55" customFormat="1" ht="12.75" customHeight="1" x14ac:dyDescent="0.2">
      <c r="A229" s="16"/>
      <c r="B229" s="16"/>
      <c r="C229" s="65"/>
      <c r="D229" s="10"/>
      <c r="E229" s="239" t="s">
        <v>323</v>
      </c>
      <c r="F229" s="239" t="s">
        <v>545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</row>
    <row r="230" spans="1:58" s="55" customFormat="1" ht="12.75" customHeight="1" x14ac:dyDescent="0.2">
      <c r="A230" s="16"/>
      <c r="B230" s="16"/>
      <c r="C230" s="65"/>
      <c r="D230" s="10"/>
      <c r="E230" s="239" t="s">
        <v>324</v>
      </c>
      <c r="F230" s="239" t="s">
        <v>546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</row>
    <row r="231" spans="1:58" s="55" customFormat="1" ht="12.75" customHeight="1" x14ac:dyDescent="0.2">
      <c r="A231" s="16"/>
      <c r="B231" s="16"/>
      <c r="C231" s="65"/>
      <c r="D231" s="10"/>
      <c r="E231" s="239" t="s">
        <v>333</v>
      </c>
      <c r="F231" s="239" t="s">
        <v>553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</row>
    <row r="232" spans="1:58" s="55" customFormat="1" ht="12.75" customHeight="1" x14ac:dyDescent="0.2">
      <c r="A232" s="16"/>
      <c r="B232" s="16"/>
      <c r="C232" s="65"/>
      <c r="D232" s="10"/>
      <c r="E232" s="239" t="s">
        <v>321</v>
      </c>
      <c r="F232" s="239" t="s">
        <v>543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</row>
    <row r="233" spans="1:58" s="55" customFormat="1" ht="12.75" customHeight="1" x14ac:dyDescent="0.2">
      <c r="A233" s="16"/>
      <c r="B233" s="16"/>
      <c r="C233" s="65"/>
      <c r="D233" s="10"/>
      <c r="E233" s="239" t="s">
        <v>325</v>
      </c>
      <c r="F233" s="239" t="s">
        <v>547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</row>
    <row r="234" spans="1:58" s="55" customFormat="1" ht="12.75" customHeight="1" x14ac:dyDescent="0.2">
      <c r="A234" s="16"/>
      <c r="B234" s="16"/>
      <c r="C234" s="65"/>
      <c r="D234" s="10"/>
      <c r="E234" s="239" t="s">
        <v>319</v>
      </c>
      <c r="F234" s="239" t="s">
        <v>541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</row>
    <row r="235" spans="1:58" s="55" customFormat="1" ht="12.75" customHeight="1" x14ac:dyDescent="0.2">
      <c r="A235" s="16"/>
      <c r="B235" s="16"/>
      <c r="C235" s="65"/>
      <c r="D235" s="10"/>
      <c r="E235" s="239" t="s">
        <v>317</v>
      </c>
      <c r="F235" s="239" t="s">
        <v>540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</row>
    <row r="236" spans="1:58" s="55" customFormat="1" ht="12.75" customHeight="1" x14ac:dyDescent="0.2">
      <c r="A236" s="16"/>
      <c r="B236" s="16"/>
      <c r="C236" s="65"/>
      <c r="D236" s="10"/>
      <c r="E236" s="239" t="s">
        <v>327</v>
      </c>
      <c r="F236" s="239" t="s">
        <v>166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</row>
    <row r="237" spans="1:58" s="55" customFormat="1" ht="12.75" customHeight="1" x14ac:dyDescent="0.2">
      <c r="A237" s="16"/>
      <c r="B237" s="16"/>
      <c r="C237" s="65"/>
      <c r="D237" s="10"/>
      <c r="E237" s="239" t="s">
        <v>318</v>
      </c>
      <c r="F237" s="239" t="s">
        <v>167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</row>
    <row r="238" spans="1:58" s="55" customFormat="1" ht="12.75" customHeight="1" x14ac:dyDescent="0.2">
      <c r="A238" s="16"/>
      <c r="B238" s="16"/>
      <c r="C238" s="65"/>
      <c r="D238" s="10"/>
      <c r="E238" s="239" t="s">
        <v>335</v>
      </c>
      <c r="F238" s="239" t="s">
        <v>555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</row>
    <row r="239" spans="1:58" s="55" customFormat="1" ht="12.75" customHeight="1" x14ac:dyDescent="0.2">
      <c r="A239" s="16"/>
      <c r="B239" s="16"/>
      <c r="C239" s="65"/>
      <c r="D239" s="10"/>
      <c r="E239" s="239" t="s">
        <v>337</v>
      </c>
      <c r="F239" s="239" t="s">
        <v>557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</row>
    <row r="240" spans="1:58" s="55" customFormat="1" ht="12.75" customHeight="1" x14ac:dyDescent="0.2">
      <c r="A240" s="16"/>
      <c r="B240" s="16"/>
      <c r="C240" s="65"/>
      <c r="D240" s="10"/>
      <c r="E240" s="239" t="s">
        <v>341</v>
      </c>
      <c r="F240" s="239" t="s">
        <v>561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</row>
    <row r="241" spans="1:58" s="55" customFormat="1" ht="12.75" customHeight="1" x14ac:dyDescent="0.2">
      <c r="A241" s="16"/>
      <c r="B241" s="16"/>
      <c r="C241" s="65"/>
      <c r="D241" s="10"/>
      <c r="E241" s="239" t="s">
        <v>344</v>
      </c>
      <c r="F241" s="239" t="s">
        <v>564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</row>
    <row r="242" spans="1:58" s="55" customFormat="1" ht="12.75" customHeight="1" x14ac:dyDescent="0.2">
      <c r="A242" s="16"/>
      <c r="B242" s="16"/>
      <c r="C242" s="65"/>
      <c r="D242" s="10"/>
      <c r="E242" s="239" t="s">
        <v>347</v>
      </c>
      <c r="F242" s="239" t="s">
        <v>566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</row>
    <row r="243" spans="1:58" s="55" customFormat="1" ht="12.75" customHeight="1" x14ac:dyDescent="0.2">
      <c r="A243" s="16"/>
      <c r="B243" s="16"/>
      <c r="C243" s="65"/>
      <c r="D243" s="10"/>
      <c r="E243" s="239" t="s">
        <v>345</v>
      </c>
      <c r="F243" s="239" t="s">
        <v>168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</row>
    <row r="244" spans="1:58" s="55" customFormat="1" ht="12.75" customHeight="1" x14ac:dyDescent="0.2">
      <c r="A244" s="16"/>
      <c r="B244" s="16"/>
      <c r="C244" s="65"/>
      <c r="D244" s="10"/>
      <c r="E244" s="239" t="s">
        <v>343</v>
      </c>
      <c r="F244" s="239" t="s">
        <v>563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</row>
    <row r="245" spans="1:58" s="55" customFormat="1" ht="12.75" customHeight="1" x14ac:dyDescent="0.2">
      <c r="A245" s="16"/>
      <c r="B245" s="16"/>
      <c r="C245" s="65"/>
      <c r="D245" s="10"/>
      <c r="E245" s="239" t="s">
        <v>340</v>
      </c>
      <c r="F245" s="239" t="s">
        <v>560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</row>
    <row r="246" spans="1:58" s="55" customFormat="1" ht="12.75" customHeight="1" x14ac:dyDescent="0.2">
      <c r="A246" s="16"/>
      <c r="B246" s="16"/>
      <c r="C246" s="65"/>
      <c r="D246" s="10"/>
      <c r="E246" s="239" t="s">
        <v>350</v>
      </c>
      <c r="F246" s="239" t="s">
        <v>87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</row>
    <row r="247" spans="1:58" s="55" customFormat="1" ht="12.75" customHeight="1" x14ac:dyDescent="0.2">
      <c r="A247" s="16"/>
      <c r="B247" s="16"/>
      <c r="C247" s="65"/>
      <c r="D247" s="10"/>
      <c r="E247" s="239" t="s">
        <v>339</v>
      </c>
      <c r="F247" s="239" t="s">
        <v>559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</row>
    <row r="248" spans="1:58" s="55" customFormat="1" ht="12.75" customHeight="1" x14ac:dyDescent="0.2">
      <c r="A248" s="16"/>
      <c r="B248" s="16"/>
      <c r="C248" s="65"/>
      <c r="D248" s="10"/>
      <c r="E248" s="239" t="s">
        <v>338</v>
      </c>
      <c r="F248" s="239" t="s">
        <v>558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</row>
    <row r="249" spans="1:58" s="55" customFormat="1" ht="12.75" customHeight="1" x14ac:dyDescent="0.2">
      <c r="A249" s="16"/>
      <c r="B249" s="16"/>
      <c r="C249" s="65"/>
      <c r="D249" s="10"/>
      <c r="E249" s="239" t="s">
        <v>346</v>
      </c>
      <c r="F249" s="239" t="s">
        <v>565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</row>
    <row r="250" spans="1:58" s="55" customFormat="1" ht="12.75" customHeight="1" x14ac:dyDescent="0.2">
      <c r="A250" s="16"/>
      <c r="B250" s="16"/>
      <c r="C250" s="65"/>
      <c r="D250" s="10"/>
      <c r="E250" s="239" t="s">
        <v>342</v>
      </c>
      <c r="F250" s="239" t="s">
        <v>562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</row>
    <row r="251" spans="1:58" s="55" customFormat="1" ht="12.75" customHeight="1" x14ac:dyDescent="0.2">
      <c r="A251" s="16"/>
      <c r="B251" s="16"/>
      <c r="C251" s="65"/>
      <c r="D251" s="10"/>
      <c r="E251" s="239" t="s">
        <v>351</v>
      </c>
      <c r="F251" s="239" t="s">
        <v>169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</row>
    <row r="252" spans="1:58" s="55" customFormat="1" ht="12.75" customHeight="1" x14ac:dyDescent="0.2">
      <c r="A252" s="16"/>
      <c r="B252" s="16"/>
      <c r="C252" s="65"/>
      <c r="D252" s="10"/>
      <c r="E252" s="239" t="s">
        <v>355</v>
      </c>
      <c r="F252" s="239" t="s">
        <v>572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</row>
    <row r="253" spans="1:58" s="55" customFormat="1" ht="12.75" customHeight="1" x14ac:dyDescent="0.2">
      <c r="A253" s="16"/>
      <c r="B253" s="16"/>
      <c r="C253" s="65"/>
      <c r="D253" s="10"/>
      <c r="E253" s="239" t="s">
        <v>358</v>
      </c>
      <c r="F253" s="239" t="s">
        <v>170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</row>
    <row r="254" spans="1:58" s="55" customFormat="1" ht="12.75" customHeight="1" x14ac:dyDescent="0.2">
      <c r="A254" s="16"/>
      <c r="B254" s="16"/>
      <c r="C254" s="65"/>
      <c r="D254" s="10"/>
      <c r="E254" s="239" t="s">
        <v>262</v>
      </c>
      <c r="F254" s="239" t="s">
        <v>494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</row>
    <row r="255" spans="1:58" s="55" customFormat="1" ht="12.75" customHeight="1" x14ac:dyDescent="0.2">
      <c r="A255" s="16"/>
      <c r="B255" s="16"/>
      <c r="C255" s="65"/>
      <c r="D255" s="10"/>
      <c r="E255" s="239" t="s">
        <v>356</v>
      </c>
      <c r="F255" s="239" t="s">
        <v>573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</row>
    <row r="256" spans="1:58" s="55" customFormat="1" ht="12.75" customHeight="1" x14ac:dyDescent="0.2">
      <c r="A256" s="16"/>
      <c r="B256" s="16"/>
      <c r="C256" s="65"/>
      <c r="D256" s="10"/>
      <c r="E256" s="239" t="s">
        <v>359</v>
      </c>
      <c r="F256" s="239" t="s">
        <v>575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</row>
    <row r="257" spans="1:58" s="55" customFormat="1" ht="12.75" customHeight="1" x14ac:dyDescent="0.2">
      <c r="A257" s="16"/>
      <c r="B257" s="16"/>
      <c r="C257" s="65"/>
      <c r="D257" s="10"/>
      <c r="E257" s="239" t="s">
        <v>352</v>
      </c>
      <c r="F257" s="239" t="s">
        <v>569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</row>
    <row r="258" spans="1:58" s="55" customFormat="1" ht="12.75" customHeight="1" x14ac:dyDescent="0.2">
      <c r="A258" s="16"/>
      <c r="B258" s="16"/>
      <c r="C258" s="65"/>
      <c r="D258" s="10"/>
      <c r="E258" s="239" t="s">
        <v>361</v>
      </c>
      <c r="F258" s="239" t="s">
        <v>577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</row>
    <row r="259" spans="1:58" s="55" customFormat="1" ht="12.75" customHeight="1" x14ac:dyDescent="0.2">
      <c r="A259" s="16"/>
      <c r="B259" s="16"/>
      <c r="C259" s="65"/>
      <c r="D259" s="10"/>
      <c r="E259" s="239" t="s">
        <v>374</v>
      </c>
      <c r="F259" s="239" t="s">
        <v>587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</row>
    <row r="260" spans="1:58" s="55" customFormat="1" ht="12.75" customHeight="1" x14ac:dyDescent="0.2">
      <c r="A260" s="16"/>
      <c r="B260" s="16"/>
      <c r="C260" s="65"/>
      <c r="D260" s="10"/>
      <c r="E260" s="239" t="s">
        <v>360</v>
      </c>
      <c r="F260" s="239" t="s">
        <v>576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</row>
    <row r="261" spans="1:58" s="55" customFormat="1" ht="12.75" customHeight="1" x14ac:dyDescent="0.2">
      <c r="A261" s="16"/>
      <c r="B261" s="16"/>
      <c r="C261" s="65"/>
      <c r="D261" s="10"/>
      <c r="E261" s="239" t="s">
        <v>363</v>
      </c>
      <c r="F261" s="239" t="s">
        <v>579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</row>
    <row r="262" spans="1:58" s="55" customFormat="1" ht="12.75" customHeight="1" x14ac:dyDescent="0.2">
      <c r="A262" s="16"/>
      <c r="B262" s="16"/>
      <c r="C262" s="65"/>
      <c r="D262" s="10"/>
      <c r="E262" s="239" t="s">
        <v>354</v>
      </c>
      <c r="F262" s="239" t="s">
        <v>571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</row>
    <row r="263" spans="1:58" s="55" customFormat="1" ht="12.75" customHeight="1" x14ac:dyDescent="0.2">
      <c r="A263" s="16"/>
      <c r="B263" s="16"/>
      <c r="C263" s="65"/>
      <c r="D263" s="10"/>
      <c r="E263" s="239" t="s">
        <v>362</v>
      </c>
      <c r="F263" s="239" t="s">
        <v>578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</row>
    <row r="264" spans="1:58" s="55" customFormat="1" ht="12.75" customHeight="1" x14ac:dyDescent="0.2">
      <c r="A264" s="16"/>
      <c r="B264" s="16"/>
      <c r="C264" s="65"/>
      <c r="D264" s="10"/>
      <c r="E264" s="239" t="s">
        <v>353</v>
      </c>
      <c r="F264" s="239" t="s">
        <v>570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</row>
    <row r="265" spans="1:58" s="55" customFormat="1" ht="12.75" customHeight="1" x14ac:dyDescent="0.2">
      <c r="A265" s="16"/>
      <c r="B265" s="16"/>
      <c r="C265" s="65"/>
      <c r="D265" s="10"/>
      <c r="E265" s="239" t="s">
        <v>357</v>
      </c>
      <c r="F265" s="239" t="s">
        <v>574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</row>
    <row r="266" spans="1:58" s="55" customFormat="1" ht="12.75" customHeight="1" x14ac:dyDescent="0.2">
      <c r="A266" s="16"/>
      <c r="B266" s="16"/>
      <c r="C266" s="65"/>
      <c r="D266" s="10"/>
      <c r="E266" s="239" t="s">
        <v>364</v>
      </c>
      <c r="F266" s="239" t="s">
        <v>171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</row>
    <row r="267" spans="1:58" s="55" customFormat="1" ht="12.75" customHeight="1" x14ac:dyDescent="0.2">
      <c r="A267" s="16"/>
      <c r="B267" s="16"/>
      <c r="C267" s="65"/>
      <c r="D267" s="10"/>
      <c r="E267" s="239" t="s">
        <v>365</v>
      </c>
      <c r="F267" s="239" t="s">
        <v>580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</row>
    <row r="268" spans="1:58" s="55" customFormat="1" ht="12.75" customHeight="1" x14ac:dyDescent="0.2">
      <c r="A268" s="16"/>
      <c r="B268" s="16"/>
      <c r="C268" s="65"/>
      <c r="D268" s="10"/>
      <c r="E268" s="239" t="s">
        <v>366</v>
      </c>
      <c r="F268" s="239" t="s">
        <v>172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</row>
    <row r="269" spans="1:58" s="55" customFormat="1" ht="12.75" customHeight="1" x14ac:dyDescent="0.2">
      <c r="A269" s="16"/>
      <c r="B269" s="16"/>
      <c r="C269" s="65"/>
      <c r="D269" s="10"/>
      <c r="E269" s="239" t="s">
        <v>381</v>
      </c>
      <c r="F269" s="239" t="s">
        <v>593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</row>
    <row r="270" spans="1:58" s="55" customFormat="1" ht="12.75" customHeight="1" x14ac:dyDescent="0.2">
      <c r="A270" s="16"/>
      <c r="B270" s="16"/>
      <c r="C270" s="65"/>
      <c r="D270" s="10"/>
      <c r="E270" s="239" t="s">
        <v>367</v>
      </c>
      <c r="F270" s="239" t="s">
        <v>173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</row>
    <row r="271" spans="1:58" s="55" customFormat="1" ht="12.75" customHeight="1" x14ac:dyDescent="0.2">
      <c r="A271" s="16"/>
      <c r="B271" s="16"/>
      <c r="C271" s="65"/>
      <c r="D271" s="10"/>
      <c r="E271" s="239" t="s">
        <v>368</v>
      </c>
      <c r="F271" s="239" t="s">
        <v>581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</row>
    <row r="272" spans="1:58" s="55" customFormat="1" ht="12.75" customHeight="1" x14ac:dyDescent="0.2">
      <c r="A272" s="16"/>
      <c r="B272" s="16"/>
      <c r="C272" s="65"/>
      <c r="D272" s="10"/>
      <c r="E272" s="239" t="s">
        <v>379</v>
      </c>
      <c r="F272" s="239" t="s">
        <v>174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</row>
    <row r="273" spans="1:58" s="55" customFormat="1" ht="12.75" customHeight="1" x14ac:dyDescent="0.2">
      <c r="A273" s="16"/>
      <c r="B273" s="16"/>
      <c r="C273" s="65"/>
      <c r="D273" s="10"/>
      <c r="E273" s="239" t="s">
        <v>388</v>
      </c>
      <c r="F273" s="239" t="s">
        <v>600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</row>
    <row r="274" spans="1:58" s="55" customFormat="1" ht="12.75" customHeight="1" x14ac:dyDescent="0.2">
      <c r="A274" s="16"/>
      <c r="B274" s="16"/>
      <c r="C274" s="65"/>
      <c r="D274" s="10"/>
      <c r="E274" s="239" t="s">
        <v>382</v>
      </c>
      <c r="F274" s="239" t="s">
        <v>594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</row>
    <row r="275" spans="1:58" s="55" customFormat="1" ht="12.75" customHeight="1" x14ac:dyDescent="0.2">
      <c r="A275" s="16"/>
      <c r="B275" s="16"/>
      <c r="C275" s="65"/>
      <c r="D275" s="10"/>
      <c r="E275" s="239" t="s">
        <v>394</v>
      </c>
      <c r="F275" s="239" t="s">
        <v>175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</row>
    <row r="276" spans="1:58" s="55" customFormat="1" ht="12.75" customHeight="1" x14ac:dyDescent="0.2">
      <c r="A276" s="16"/>
      <c r="B276" s="16"/>
      <c r="C276" s="65"/>
      <c r="D276" s="10"/>
      <c r="E276" s="239" t="s">
        <v>397</v>
      </c>
      <c r="F276" s="239" t="s">
        <v>608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</row>
    <row r="277" spans="1:58" s="55" customFormat="1" ht="12.75" customHeight="1" x14ac:dyDescent="0.2">
      <c r="A277" s="16"/>
      <c r="B277" s="16"/>
      <c r="C277" s="65"/>
      <c r="D277" s="10"/>
      <c r="E277" s="239" t="s">
        <v>384</v>
      </c>
      <c r="F277" s="239" t="s">
        <v>596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</row>
    <row r="278" spans="1:58" s="55" customFormat="1" ht="12.75" customHeight="1" x14ac:dyDescent="0.2">
      <c r="A278" s="16"/>
      <c r="B278" s="16"/>
      <c r="C278" s="65"/>
      <c r="D278" s="10"/>
      <c r="E278" s="239" t="s">
        <v>370</v>
      </c>
      <c r="F278" s="239" t="s">
        <v>583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</row>
    <row r="279" spans="1:58" s="55" customFormat="1" ht="12.75" customHeight="1" x14ac:dyDescent="0.2">
      <c r="A279" s="16"/>
      <c r="B279" s="16"/>
      <c r="C279" s="65"/>
      <c r="D279" s="10"/>
      <c r="E279" s="239" t="s">
        <v>387</v>
      </c>
      <c r="F279" s="239" t="s">
        <v>599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</row>
    <row r="280" spans="1:58" s="55" customFormat="1" ht="12.75" customHeight="1" x14ac:dyDescent="0.2">
      <c r="A280" s="16"/>
      <c r="B280" s="16"/>
      <c r="C280" s="65"/>
      <c r="D280" s="10"/>
      <c r="E280" s="239" t="s">
        <v>396</v>
      </c>
      <c r="F280" s="239" t="s">
        <v>607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</row>
    <row r="281" spans="1:58" s="55" customFormat="1" ht="12.75" customHeight="1" x14ac:dyDescent="0.2">
      <c r="A281" s="16"/>
      <c r="B281" s="16"/>
      <c r="C281" s="65"/>
      <c r="D281" s="10"/>
      <c r="E281" s="239" t="s">
        <v>386</v>
      </c>
      <c r="F281" s="239" t="s">
        <v>598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</row>
    <row r="282" spans="1:58" s="55" customFormat="1" ht="12.75" customHeight="1" x14ac:dyDescent="0.2">
      <c r="A282" s="16"/>
      <c r="B282" s="16"/>
      <c r="C282" s="65"/>
      <c r="D282" s="10"/>
      <c r="E282" s="239" t="s">
        <v>383</v>
      </c>
      <c r="F282" s="239" t="s">
        <v>595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</row>
    <row r="283" spans="1:58" s="55" customFormat="1" ht="12.75" customHeight="1" x14ac:dyDescent="0.2">
      <c r="A283" s="16"/>
      <c r="B283" s="16"/>
      <c r="C283" s="65"/>
      <c r="D283" s="10"/>
      <c r="E283" s="239" t="s">
        <v>377</v>
      </c>
      <c r="F283" s="239" t="s">
        <v>590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</row>
    <row r="284" spans="1:58" s="55" customFormat="1" ht="12.75" customHeight="1" x14ac:dyDescent="0.2">
      <c r="A284" s="16"/>
      <c r="B284" s="16"/>
      <c r="C284" s="65"/>
      <c r="D284" s="10"/>
      <c r="E284" s="239" t="s">
        <v>380</v>
      </c>
      <c r="F284" s="239" t="s">
        <v>592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</row>
    <row r="285" spans="1:58" s="55" customFormat="1" ht="12.75" customHeight="1" x14ac:dyDescent="0.2">
      <c r="A285" s="16"/>
      <c r="B285" s="16"/>
      <c r="C285" s="65"/>
      <c r="D285" s="10"/>
      <c r="E285" s="239" t="s">
        <v>64</v>
      </c>
      <c r="F285" s="239" t="s">
        <v>601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</row>
    <row r="286" spans="1:58" s="55" customFormat="1" ht="12.75" customHeight="1" x14ac:dyDescent="0.2">
      <c r="A286" s="16"/>
      <c r="B286" s="16"/>
      <c r="C286" s="65"/>
      <c r="D286" s="10"/>
      <c r="E286" s="239" t="s">
        <v>395</v>
      </c>
      <c r="F286" s="239" t="s">
        <v>606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</row>
    <row r="287" spans="1:58" s="55" customFormat="1" ht="12.75" customHeight="1" x14ac:dyDescent="0.2">
      <c r="A287" s="16"/>
      <c r="B287" s="16"/>
      <c r="C287" s="65"/>
      <c r="D287" s="10"/>
      <c r="E287" s="239" t="s">
        <v>391</v>
      </c>
      <c r="F287" s="239" t="s">
        <v>176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</row>
    <row r="288" spans="1:58" s="55" customFormat="1" ht="12.75" customHeight="1" x14ac:dyDescent="0.2">
      <c r="A288" s="16"/>
      <c r="B288" s="16"/>
      <c r="C288" s="65"/>
      <c r="D288" s="10"/>
      <c r="E288" s="239" t="s">
        <v>378</v>
      </c>
      <c r="F288" s="239" t="s">
        <v>591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</row>
    <row r="289" spans="1:58" s="55" customFormat="1" ht="12.75" customHeight="1" x14ac:dyDescent="0.2">
      <c r="A289" s="16"/>
      <c r="B289" s="16"/>
      <c r="C289" s="65"/>
      <c r="D289" s="10"/>
      <c r="E289" s="239" t="s">
        <v>250</v>
      </c>
      <c r="F289" s="239" t="s">
        <v>483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</row>
    <row r="290" spans="1:58" s="55" customFormat="1" ht="12.75" customHeight="1" x14ac:dyDescent="0.2">
      <c r="A290" s="16"/>
      <c r="B290" s="16"/>
      <c r="C290" s="65"/>
      <c r="D290" s="10"/>
      <c r="E290" s="239" t="s">
        <v>385</v>
      </c>
      <c r="F290" s="239" t="s">
        <v>597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</row>
    <row r="291" spans="1:58" s="55" customFormat="1" ht="12.75" customHeight="1" x14ac:dyDescent="0.2">
      <c r="A291" s="16"/>
      <c r="B291" s="16"/>
      <c r="C291" s="65"/>
      <c r="D291" s="10"/>
      <c r="E291" s="239" t="s">
        <v>655</v>
      </c>
      <c r="F291" s="239" t="s">
        <v>177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</row>
    <row r="292" spans="1:58" s="55" customFormat="1" ht="12.75" customHeight="1" x14ac:dyDescent="0.2">
      <c r="A292" s="16"/>
      <c r="B292" s="16"/>
      <c r="C292" s="65"/>
      <c r="D292" s="10"/>
      <c r="E292" s="239" t="s">
        <v>254</v>
      </c>
      <c r="F292" s="239" t="s">
        <v>486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</row>
    <row r="293" spans="1:58" s="55" customFormat="1" ht="12.75" customHeight="1" x14ac:dyDescent="0.2">
      <c r="A293" s="16"/>
      <c r="B293" s="16"/>
      <c r="C293" s="65"/>
      <c r="D293" s="10"/>
      <c r="E293" s="239" t="s">
        <v>412</v>
      </c>
      <c r="F293" s="239" t="s">
        <v>618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</row>
    <row r="294" spans="1:58" s="55" customFormat="1" ht="12.75" customHeight="1" x14ac:dyDescent="0.2">
      <c r="A294" s="16"/>
      <c r="B294" s="16"/>
      <c r="C294" s="65"/>
      <c r="D294" s="10"/>
      <c r="E294" s="239" t="s">
        <v>230</v>
      </c>
      <c r="F294" s="239" t="s">
        <v>178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</row>
    <row r="295" spans="1:58" s="55" customFormat="1" ht="12.75" customHeight="1" x14ac:dyDescent="0.2">
      <c r="A295" s="16"/>
      <c r="B295" s="16"/>
      <c r="C295" s="65"/>
      <c r="D295" s="10"/>
      <c r="E295" s="239" t="s">
        <v>263</v>
      </c>
      <c r="F295" s="239" t="s">
        <v>495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</row>
    <row r="296" spans="1:58" s="55" customFormat="1" ht="12.75" customHeight="1" x14ac:dyDescent="0.2">
      <c r="A296" s="16"/>
      <c r="B296" s="16"/>
      <c r="C296" s="65"/>
      <c r="D296" s="10"/>
      <c r="E296" s="239" t="s">
        <v>405</v>
      </c>
      <c r="F296" s="239" t="s">
        <v>614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</row>
    <row r="297" spans="1:58" s="55" customFormat="1" ht="12.75" customHeight="1" x14ac:dyDescent="0.2">
      <c r="A297" s="16"/>
      <c r="B297" s="16"/>
      <c r="C297" s="65"/>
      <c r="D297" s="10"/>
      <c r="E297" s="239" t="s">
        <v>403</v>
      </c>
      <c r="F297" s="239" t="s">
        <v>179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</row>
    <row r="298" spans="1:58" s="55" customFormat="1" ht="12.75" customHeight="1" x14ac:dyDescent="0.2">
      <c r="A298" s="16"/>
      <c r="B298" s="16"/>
      <c r="C298" s="65"/>
      <c r="D298" s="10"/>
      <c r="E298" s="239" t="s">
        <v>400</v>
      </c>
      <c r="F298" s="239" t="s">
        <v>611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</row>
    <row r="299" spans="1:58" s="55" customFormat="1" ht="12.75" customHeight="1" x14ac:dyDescent="0.2">
      <c r="A299" s="16"/>
      <c r="B299" s="16"/>
      <c r="C299" s="65"/>
      <c r="D299" s="10"/>
      <c r="E299" s="239" t="s">
        <v>406</v>
      </c>
      <c r="F299" s="239" t="s">
        <v>615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</row>
    <row r="300" spans="1:58" s="55" customFormat="1" ht="12.75" customHeight="1" x14ac:dyDescent="0.2">
      <c r="A300" s="16"/>
      <c r="B300" s="16"/>
      <c r="C300" s="65"/>
      <c r="D300" s="10"/>
      <c r="E300" s="239" t="s">
        <v>404</v>
      </c>
      <c r="F300" s="239" t="s">
        <v>613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</row>
    <row r="301" spans="1:58" s="55" customFormat="1" ht="12.75" customHeight="1" x14ac:dyDescent="0.2">
      <c r="A301" s="16"/>
      <c r="B301" s="16"/>
      <c r="C301" s="65"/>
      <c r="D301" s="10"/>
      <c r="E301" s="239" t="s">
        <v>411</v>
      </c>
      <c r="F301" s="239" t="s">
        <v>180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</row>
    <row r="302" spans="1:58" s="55" customFormat="1" ht="12.75" customHeight="1" x14ac:dyDescent="0.2">
      <c r="A302" s="16"/>
      <c r="B302" s="16"/>
      <c r="C302" s="65"/>
      <c r="D302" s="10"/>
      <c r="E302" s="239" t="s">
        <v>409</v>
      </c>
      <c r="F302" s="239" t="s">
        <v>181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</row>
    <row r="303" spans="1:58" s="55" customFormat="1" ht="12.75" customHeight="1" x14ac:dyDescent="0.2">
      <c r="A303" s="16"/>
      <c r="B303" s="16"/>
      <c r="C303" s="65"/>
      <c r="D303" s="10"/>
      <c r="E303" s="239" t="s">
        <v>407</v>
      </c>
      <c r="F303" s="239" t="s">
        <v>182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</row>
    <row r="304" spans="1:58" s="55" customFormat="1" ht="12.75" customHeight="1" x14ac:dyDescent="0.2">
      <c r="A304" s="16"/>
      <c r="B304" s="16"/>
      <c r="C304" s="65"/>
      <c r="D304" s="10"/>
      <c r="E304" s="239" t="s">
        <v>410</v>
      </c>
      <c r="F304" s="239" t="s">
        <v>617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</row>
    <row r="305" spans="1:58" s="55" customFormat="1" ht="12.75" customHeight="1" x14ac:dyDescent="0.2">
      <c r="A305" s="16"/>
      <c r="B305" s="16"/>
      <c r="C305" s="65"/>
      <c r="D305" s="10"/>
      <c r="E305" s="239" t="s">
        <v>408</v>
      </c>
      <c r="F305" s="239" t="s">
        <v>616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</row>
    <row r="306" spans="1:58" s="55" customFormat="1" ht="12.75" customHeight="1" x14ac:dyDescent="0.2">
      <c r="A306" s="16"/>
      <c r="B306" s="16"/>
      <c r="C306" s="65"/>
      <c r="D306" s="10"/>
      <c r="E306" s="239" t="s">
        <v>413</v>
      </c>
      <c r="F306" s="239" t="s">
        <v>619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</row>
    <row r="307" spans="1:58" s="55" customFormat="1" ht="12.75" customHeight="1" x14ac:dyDescent="0.2">
      <c r="A307" s="16"/>
      <c r="B307" s="16"/>
      <c r="C307" s="65"/>
      <c r="D307" s="10"/>
      <c r="E307" s="239" t="s">
        <v>399</v>
      </c>
      <c r="F307" s="239" t="s">
        <v>610</v>
      </c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</row>
    <row r="308" spans="1:58" s="55" customFormat="1" ht="12.75" customHeight="1" x14ac:dyDescent="0.2">
      <c r="A308" s="16"/>
      <c r="B308" s="16"/>
      <c r="C308" s="65"/>
      <c r="D308" s="10"/>
      <c r="E308" s="239" t="s">
        <v>402</v>
      </c>
      <c r="F308" s="239" t="s">
        <v>612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</row>
    <row r="309" spans="1:58" s="55" customFormat="1" ht="12.75" customHeight="1" x14ac:dyDescent="0.2">
      <c r="A309" s="16"/>
      <c r="B309" s="16"/>
      <c r="C309" s="65"/>
      <c r="D309" s="10"/>
      <c r="E309" s="239" t="s">
        <v>415</v>
      </c>
      <c r="F309" s="239" t="s">
        <v>621</v>
      </c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</row>
    <row r="310" spans="1:58" s="55" customFormat="1" ht="12.75" customHeight="1" x14ac:dyDescent="0.2">
      <c r="A310" s="16"/>
      <c r="B310" s="16"/>
      <c r="C310" s="65"/>
      <c r="D310" s="10"/>
      <c r="E310" s="239" t="s">
        <v>414</v>
      </c>
      <c r="F310" s="239" t="s">
        <v>620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</row>
    <row r="311" spans="1:58" s="55" customFormat="1" ht="12.75" customHeight="1" x14ac:dyDescent="0.2">
      <c r="A311" s="16"/>
      <c r="B311" s="16"/>
      <c r="C311" s="65"/>
      <c r="D311" s="10"/>
      <c r="E311" s="239" t="s">
        <v>419</v>
      </c>
      <c r="F311" s="239" t="s">
        <v>622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</row>
    <row r="312" spans="1:58" s="55" customFormat="1" ht="12.75" customHeight="1" x14ac:dyDescent="0.2">
      <c r="A312" s="16"/>
      <c r="B312" s="16"/>
      <c r="C312" s="65"/>
      <c r="D312" s="10"/>
      <c r="E312" s="239" t="s">
        <v>657</v>
      </c>
      <c r="F312" s="239" t="s">
        <v>183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</row>
    <row r="313" spans="1:58" s="55" customFormat="1" ht="12.75" customHeight="1" x14ac:dyDescent="0.2">
      <c r="A313" s="16"/>
      <c r="B313" s="16"/>
      <c r="C313" s="65"/>
      <c r="D313" s="10"/>
      <c r="E313" s="239" t="s">
        <v>420</v>
      </c>
      <c r="F313" s="239" t="s">
        <v>623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</row>
    <row r="314" spans="1:58" s="55" customFormat="1" ht="12.75" customHeight="1" x14ac:dyDescent="0.2">
      <c r="A314" s="16"/>
      <c r="B314" s="16"/>
      <c r="C314" s="65"/>
      <c r="D314" s="10"/>
      <c r="E314" s="239" t="s">
        <v>421</v>
      </c>
      <c r="F314" s="239" t="s">
        <v>184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</row>
    <row r="315" spans="1:58" s="55" customFormat="1" ht="12.75" customHeight="1" x14ac:dyDescent="0.2">
      <c r="A315" s="16"/>
      <c r="B315" s="16"/>
      <c r="C315" s="65"/>
      <c r="D315" s="10"/>
      <c r="E315" s="239" t="s">
        <v>282</v>
      </c>
      <c r="F315" s="239" t="s">
        <v>513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</row>
    <row r="316" spans="1:58" s="55" customFormat="1" ht="12.75" customHeight="1" x14ac:dyDescent="0.2">
      <c r="A316" s="16"/>
      <c r="B316" s="16"/>
      <c r="C316" s="65"/>
      <c r="D316" s="10"/>
      <c r="E316" s="239" t="s">
        <v>375</v>
      </c>
      <c r="F316" s="239" t="s">
        <v>588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</row>
    <row r="317" spans="1:58" s="55" customFormat="1" ht="12.75" customHeight="1" x14ac:dyDescent="0.2">
      <c r="A317" s="16"/>
      <c r="B317" s="16"/>
      <c r="C317" s="65"/>
      <c r="D317" s="10"/>
      <c r="E317" s="239" t="s">
        <v>658</v>
      </c>
      <c r="F317" s="239" t="s">
        <v>185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</row>
    <row r="318" spans="1:58" s="55" customFormat="1" ht="12.75" customHeight="1" x14ac:dyDescent="0.2">
      <c r="A318" s="16"/>
      <c r="B318" s="16"/>
      <c r="C318" s="65"/>
      <c r="D318" s="10"/>
      <c r="E318" s="239" t="s">
        <v>425</v>
      </c>
      <c r="F318" s="239" t="s">
        <v>625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</row>
    <row r="319" spans="1:58" s="55" customFormat="1" ht="12.75" customHeight="1" x14ac:dyDescent="0.2">
      <c r="A319" s="16"/>
      <c r="B319" s="16"/>
      <c r="C319" s="65"/>
      <c r="D319" s="10"/>
      <c r="E319" s="239" t="s">
        <v>426</v>
      </c>
      <c r="F319" s="239" t="s">
        <v>626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</row>
    <row r="320" spans="1:58" s="55" customFormat="1" ht="12.75" customHeight="1" x14ac:dyDescent="0.2">
      <c r="A320" s="16"/>
      <c r="B320" s="16"/>
      <c r="C320" s="65"/>
      <c r="D320" s="10"/>
      <c r="E320" s="239" t="s">
        <v>659</v>
      </c>
      <c r="F320" s="239" t="s">
        <v>186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</row>
    <row r="321" spans="1:58" s="55" customFormat="1" ht="12.75" customHeight="1" x14ac:dyDescent="0.2">
      <c r="A321" s="16"/>
      <c r="B321" s="16"/>
      <c r="C321" s="65"/>
      <c r="D321" s="10"/>
      <c r="E321" s="239" t="s">
        <v>422</v>
      </c>
      <c r="F321" s="239" t="s">
        <v>624</v>
      </c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</row>
    <row r="322" spans="1:58" s="55" customFormat="1" ht="12.75" customHeight="1" x14ac:dyDescent="0.2">
      <c r="A322" s="16"/>
      <c r="B322" s="16"/>
      <c r="C322" s="65"/>
      <c r="D322" s="10"/>
      <c r="E322" s="239" t="s">
        <v>427</v>
      </c>
      <c r="F322" s="239" t="s">
        <v>627</v>
      </c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</row>
    <row r="323" spans="1:58" s="55" customFormat="1" ht="12.75" customHeight="1" x14ac:dyDescent="0.2">
      <c r="A323" s="16"/>
      <c r="B323" s="16"/>
      <c r="C323" s="65"/>
      <c r="D323" s="10"/>
      <c r="E323" s="239" t="s">
        <v>376</v>
      </c>
      <c r="F323" s="239" t="s">
        <v>589</v>
      </c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</row>
    <row r="324" spans="1:58" s="55" customFormat="1" ht="12.75" customHeight="1" x14ac:dyDescent="0.2">
      <c r="A324" s="16"/>
      <c r="B324" s="16"/>
      <c r="C324" s="65"/>
      <c r="D324" s="10"/>
      <c r="E324" s="239" t="s">
        <v>429</v>
      </c>
      <c r="F324" s="239" t="s">
        <v>187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</row>
    <row r="325" spans="1:58" s="55" customFormat="1" ht="12.75" customHeight="1" x14ac:dyDescent="0.2">
      <c r="A325" s="16"/>
      <c r="B325" s="16"/>
      <c r="C325" s="65"/>
      <c r="D325" s="10"/>
      <c r="E325" s="239" t="s">
        <v>326</v>
      </c>
      <c r="F325" s="239" t="s">
        <v>548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</row>
    <row r="326" spans="1:58" s="55" customFormat="1" ht="12.75" customHeight="1" x14ac:dyDescent="0.2">
      <c r="A326" s="16"/>
      <c r="B326" s="16"/>
      <c r="C326" s="65"/>
      <c r="D326" s="10"/>
      <c r="E326" s="239" t="s">
        <v>389</v>
      </c>
      <c r="F326" s="239" t="s">
        <v>602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</row>
    <row r="327" spans="1:58" s="55" customFormat="1" ht="12.75" customHeight="1" x14ac:dyDescent="0.2">
      <c r="A327" s="16"/>
      <c r="B327" s="16"/>
      <c r="C327" s="65"/>
      <c r="D327" s="10"/>
      <c r="E327" s="239" t="s">
        <v>430</v>
      </c>
      <c r="F327" s="239" t="s">
        <v>629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</row>
    <row r="328" spans="1:58" s="55" customFormat="1" ht="12.75" customHeight="1" x14ac:dyDescent="0.2">
      <c r="A328" s="16"/>
      <c r="B328" s="16"/>
      <c r="C328" s="65"/>
      <c r="D328" s="10"/>
      <c r="E328" s="239" t="s">
        <v>431</v>
      </c>
      <c r="F328" s="239" t="s">
        <v>630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</row>
    <row r="330" spans="1:58" ht="12.75" customHeight="1" x14ac:dyDescent="0.2">
      <c r="B330" s="13" t="s">
        <v>875</v>
      </c>
    </row>
    <row r="331" spans="1:58" ht="12.75" customHeight="1" x14ac:dyDescent="0.2">
      <c r="E331" s="46" t="s">
        <v>43</v>
      </c>
      <c r="F331" s="228" t="s">
        <v>783</v>
      </c>
      <c r="G331" s="228" t="s">
        <v>797</v>
      </c>
      <c r="H331" s="228" t="s">
        <v>784</v>
      </c>
      <c r="I331" s="50"/>
      <c r="J331" s="46"/>
      <c r="K331" s="46"/>
      <c r="L331" s="46"/>
    </row>
    <row r="332" spans="1:58" ht="12.75" customHeight="1" x14ac:dyDescent="0.2">
      <c r="E332" s="244" t="s">
        <v>416</v>
      </c>
      <c r="F332" s="237">
        <v>31.028200718560289</v>
      </c>
      <c r="G332" s="237">
        <v>41.238784215941159</v>
      </c>
      <c r="H332" s="237">
        <v>91.328472802515464</v>
      </c>
      <c r="I332" s="50"/>
      <c r="J332" s="45"/>
      <c r="K332" s="300"/>
      <c r="L332" s="302"/>
    </row>
    <row r="333" spans="1:58" ht="12.75" customHeight="1" x14ac:dyDescent="0.2">
      <c r="E333" s="244" t="s">
        <v>189</v>
      </c>
      <c r="F333" s="237">
        <v>37.536481837883969</v>
      </c>
      <c r="G333" s="237">
        <v>47.643398508438118</v>
      </c>
      <c r="H333" s="237">
        <v>101.46496590667805</v>
      </c>
      <c r="I333" s="50"/>
      <c r="J333" s="45"/>
      <c r="K333" s="300"/>
      <c r="L333" s="302"/>
    </row>
    <row r="334" spans="1:58" ht="12.75" customHeight="1" x14ac:dyDescent="0.2">
      <c r="E334" s="244" t="s">
        <v>191</v>
      </c>
      <c r="F334" s="237">
        <v>73.013109219785875</v>
      </c>
      <c r="G334" s="237">
        <v>137.04256142417401</v>
      </c>
      <c r="H334" s="237">
        <v>242.58952675263231</v>
      </c>
      <c r="I334" s="50"/>
      <c r="J334" s="45"/>
      <c r="K334" s="300"/>
      <c r="L334" s="302"/>
    </row>
    <row r="335" spans="1:58" ht="12.75" customHeight="1" x14ac:dyDescent="0.2">
      <c r="E335" s="244" t="s">
        <v>195</v>
      </c>
      <c r="F335" s="237">
        <v>36.303357294801259</v>
      </c>
      <c r="G335" s="237">
        <v>43.232634989089334</v>
      </c>
      <c r="H335" s="237">
        <v>86.323267850334418</v>
      </c>
      <c r="I335" s="50"/>
      <c r="J335" s="45"/>
      <c r="K335" s="300"/>
      <c r="L335" s="302"/>
    </row>
    <row r="336" spans="1:58" ht="12.75" customHeight="1" x14ac:dyDescent="0.2">
      <c r="E336" s="244" t="s">
        <v>199</v>
      </c>
      <c r="F336" s="237">
        <v>37.137897786974868</v>
      </c>
      <c r="G336" s="237">
        <v>52.729959405827437</v>
      </c>
      <c r="H336" s="237">
        <v>123.37778092261948</v>
      </c>
      <c r="I336" s="50"/>
      <c r="J336" s="45"/>
      <c r="K336" s="300"/>
      <c r="L336" s="302"/>
    </row>
    <row r="337" spans="5:13" ht="12.75" customHeight="1" x14ac:dyDescent="0.2">
      <c r="E337" s="244" t="s">
        <v>203</v>
      </c>
      <c r="F337" s="237">
        <v>32.498890818086593</v>
      </c>
      <c r="G337" s="237">
        <v>43.591977112871788</v>
      </c>
      <c r="H337" s="237">
        <v>130.40400949854396</v>
      </c>
      <c r="I337" s="50"/>
      <c r="J337" s="45"/>
      <c r="K337" s="300"/>
      <c r="L337" s="302"/>
      <c r="M337" s="50"/>
    </row>
    <row r="338" spans="5:13" ht="12.75" customHeight="1" x14ac:dyDescent="0.2">
      <c r="E338" s="244" t="s">
        <v>202</v>
      </c>
      <c r="F338" s="237">
        <v>43.59441743278515</v>
      </c>
      <c r="G338" s="237">
        <v>52.450137537564551</v>
      </c>
      <c r="H338" s="237">
        <v>99.296742720553254</v>
      </c>
      <c r="I338" s="50"/>
      <c r="J338" s="45"/>
      <c r="K338" s="300"/>
      <c r="L338" s="302"/>
    </row>
    <row r="339" spans="5:13" ht="12.75" customHeight="1" x14ac:dyDescent="0.2">
      <c r="E339" s="244" t="s">
        <v>204</v>
      </c>
      <c r="F339" s="237">
        <v>26.668255505406638</v>
      </c>
      <c r="G339" s="237">
        <v>36.48758883503158</v>
      </c>
      <c r="H339" s="237">
        <v>57.314500445895142</v>
      </c>
      <c r="I339" s="50"/>
      <c r="J339" s="45"/>
      <c r="K339" s="300"/>
      <c r="L339" s="302"/>
    </row>
    <row r="340" spans="5:13" ht="12.75" customHeight="1" x14ac:dyDescent="0.2">
      <c r="E340" s="244" t="s">
        <v>208</v>
      </c>
      <c r="F340" s="237">
        <v>44.697999351609553</v>
      </c>
      <c r="G340" s="237">
        <v>53.483481309559274</v>
      </c>
      <c r="H340" s="237">
        <v>125.03964306239742</v>
      </c>
      <c r="I340" s="50"/>
      <c r="J340" s="45"/>
      <c r="K340" s="300"/>
      <c r="L340" s="302"/>
    </row>
    <row r="341" spans="5:13" ht="12.75" customHeight="1" x14ac:dyDescent="0.2">
      <c r="E341" s="244" t="s">
        <v>221</v>
      </c>
      <c r="F341" s="237">
        <v>40.315395756645628</v>
      </c>
      <c r="G341" s="237">
        <v>49.839046650659057</v>
      </c>
      <c r="H341" s="237">
        <v>155.73200406728202</v>
      </c>
      <c r="I341" s="50"/>
      <c r="J341" s="45"/>
      <c r="K341" s="300"/>
      <c r="L341" s="302"/>
    </row>
    <row r="342" spans="5:13" ht="12.75" customHeight="1" x14ac:dyDescent="0.2">
      <c r="E342" s="244" t="s">
        <v>206</v>
      </c>
      <c r="F342" s="237">
        <v>26.386430185264857</v>
      </c>
      <c r="G342" s="237">
        <v>29.13515055967245</v>
      </c>
      <c r="H342" s="237">
        <v>61.529268187753686</v>
      </c>
      <c r="I342" s="50"/>
      <c r="J342" s="45"/>
      <c r="K342" s="300"/>
      <c r="L342" s="302"/>
    </row>
    <row r="343" spans="5:13" ht="12.75" customHeight="1" x14ac:dyDescent="0.2">
      <c r="E343" s="244" t="s">
        <v>652</v>
      </c>
      <c r="F343" s="237">
        <v>20.167204834256648</v>
      </c>
      <c r="G343" s="237">
        <v>32.776865561344039</v>
      </c>
      <c r="H343" s="237">
        <v>76.444890326186922</v>
      </c>
      <c r="I343" s="50"/>
      <c r="J343" s="45"/>
      <c r="K343" s="300"/>
      <c r="L343" s="302"/>
    </row>
    <row r="344" spans="5:13" ht="12.75" customHeight="1" x14ac:dyDescent="0.2">
      <c r="E344" s="244" t="s">
        <v>651</v>
      </c>
      <c r="F344" s="237">
        <v>26.63219803678388</v>
      </c>
      <c r="G344" s="237">
        <v>51.698372643825181</v>
      </c>
      <c r="H344" s="237">
        <v>107.34609013731148</v>
      </c>
      <c r="I344" s="50"/>
      <c r="J344" s="45"/>
      <c r="K344" s="300"/>
      <c r="L344" s="302"/>
    </row>
    <row r="345" spans="5:13" ht="12.75" customHeight="1" x14ac:dyDescent="0.2">
      <c r="E345" s="244" t="s">
        <v>219</v>
      </c>
      <c r="F345" s="237">
        <v>40.12868125387498</v>
      </c>
      <c r="G345" s="237">
        <v>59.440139425326443</v>
      </c>
      <c r="H345" s="237">
        <v>80.446383385916207</v>
      </c>
      <c r="I345" s="50"/>
      <c r="J345" s="45"/>
      <c r="K345" s="300"/>
      <c r="L345" s="302"/>
    </row>
    <row r="346" spans="5:13" ht="12.75" customHeight="1" x14ac:dyDescent="0.2">
      <c r="E346" s="244" t="s">
        <v>211</v>
      </c>
      <c r="F346" s="237">
        <v>44.377214113836601</v>
      </c>
      <c r="G346" s="237">
        <v>50.828140956223983</v>
      </c>
      <c r="H346" s="237">
        <v>113.76739477793413</v>
      </c>
      <c r="I346" s="50"/>
      <c r="J346" s="45"/>
      <c r="K346" s="300"/>
      <c r="L346" s="302"/>
    </row>
    <row r="347" spans="5:13" ht="12.75" customHeight="1" x14ac:dyDescent="0.2">
      <c r="E347" s="244" t="s">
        <v>227</v>
      </c>
      <c r="F347" s="237">
        <v>85.128956858084493</v>
      </c>
      <c r="G347" s="237">
        <v>101.32988289344722</v>
      </c>
      <c r="H347" s="237">
        <v>136.08812677682386</v>
      </c>
      <c r="I347" s="50"/>
      <c r="J347" s="45"/>
      <c r="K347" s="300"/>
      <c r="L347" s="302"/>
    </row>
    <row r="348" spans="5:13" ht="12.75" customHeight="1" x14ac:dyDescent="0.2">
      <c r="E348" s="244" t="s">
        <v>782</v>
      </c>
      <c r="F348" s="237">
        <v>117.08109764553687</v>
      </c>
      <c r="G348" s="237">
        <v>168.7672297461354</v>
      </c>
      <c r="H348" s="237">
        <v>239.78629726973276</v>
      </c>
      <c r="I348" s="50"/>
      <c r="J348" s="45"/>
      <c r="K348" s="300"/>
      <c r="L348" s="302"/>
    </row>
    <row r="349" spans="5:13" ht="12.75" customHeight="1" x14ac:dyDescent="0.2">
      <c r="E349" s="244" t="s">
        <v>781</v>
      </c>
      <c r="F349" s="237">
        <v>41.395576234302915</v>
      </c>
      <c r="G349" s="237">
        <v>60.993044473786476</v>
      </c>
      <c r="H349" s="237">
        <v>94.031326408795678</v>
      </c>
      <c r="I349" s="50"/>
      <c r="J349" s="45"/>
      <c r="K349" s="300"/>
      <c r="L349" s="302"/>
    </row>
    <row r="350" spans="5:13" ht="12.75" customHeight="1" x14ac:dyDescent="0.2">
      <c r="E350" s="244" t="s">
        <v>653</v>
      </c>
      <c r="F350" s="237">
        <v>31.702035246320136</v>
      </c>
      <c r="G350" s="237">
        <v>35.490140947679954</v>
      </c>
      <c r="H350" s="237">
        <v>55.339677214063748</v>
      </c>
      <c r="I350" s="50"/>
      <c r="J350" s="45"/>
      <c r="K350" s="300"/>
      <c r="L350" s="302"/>
    </row>
    <row r="351" spans="5:13" ht="12.75" customHeight="1" x14ac:dyDescent="0.2">
      <c r="E351" s="244" t="s">
        <v>231</v>
      </c>
      <c r="F351" s="237">
        <v>54.813023520311518</v>
      </c>
      <c r="G351" s="237">
        <v>64.738019533011894</v>
      </c>
      <c r="H351" s="237">
        <v>146.93260390993106</v>
      </c>
      <c r="I351" s="50"/>
      <c r="J351" s="45"/>
      <c r="K351" s="300"/>
      <c r="L351" s="302"/>
    </row>
    <row r="352" spans="5:13" ht="12.75" customHeight="1" x14ac:dyDescent="0.2">
      <c r="E352" s="244" t="s">
        <v>226</v>
      </c>
      <c r="F352" s="237">
        <v>82.080044205367031</v>
      </c>
      <c r="G352" s="237">
        <v>105.9270165712351</v>
      </c>
      <c r="H352" s="237">
        <v>163.09539443178727</v>
      </c>
      <c r="I352" s="50"/>
      <c r="J352" s="302"/>
      <c r="K352" s="302"/>
      <c r="L352" s="302"/>
    </row>
    <row r="353" spans="5:12" ht="12.75" customHeight="1" x14ac:dyDescent="0.2">
      <c r="E353" s="244" t="s">
        <v>232</v>
      </c>
      <c r="F353" s="237">
        <v>30.634042880093372</v>
      </c>
      <c r="G353" s="237">
        <v>40.31009553857934</v>
      </c>
      <c r="H353" s="237">
        <v>85.571949611256386</v>
      </c>
      <c r="I353" s="50"/>
      <c r="J353" s="302"/>
      <c r="K353" s="302"/>
      <c r="L353" s="302"/>
    </row>
    <row r="354" spans="5:12" ht="12.75" customHeight="1" x14ac:dyDescent="0.2">
      <c r="E354" s="244" t="s">
        <v>235</v>
      </c>
      <c r="F354" s="237">
        <v>32.414537974761927</v>
      </c>
      <c r="G354" s="237">
        <v>47.735048649617752</v>
      </c>
      <c r="H354" s="237">
        <v>97.030290484017144</v>
      </c>
      <c r="I354" s="50"/>
      <c r="J354" s="302"/>
      <c r="K354" s="302"/>
      <c r="L354" s="302"/>
    </row>
    <row r="355" spans="5:12" ht="12.75" customHeight="1" x14ac:dyDescent="0.2">
      <c r="E355" s="244" t="s">
        <v>240</v>
      </c>
      <c r="F355" s="237">
        <v>41.220960387175573</v>
      </c>
      <c r="G355" s="237">
        <v>51.843532308110198</v>
      </c>
      <c r="H355" s="237">
        <v>109.48214393984485</v>
      </c>
      <c r="I355" s="50"/>
      <c r="J355" s="302"/>
      <c r="K355" s="302"/>
      <c r="L355" s="302"/>
    </row>
    <row r="356" spans="5:12" ht="12.75" customHeight="1" x14ac:dyDescent="0.2">
      <c r="E356" s="244" t="s">
        <v>267</v>
      </c>
      <c r="F356" s="237">
        <v>31.125509204339245</v>
      </c>
      <c r="G356" s="237">
        <v>44.683418413003402</v>
      </c>
      <c r="H356" s="237">
        <v>93.436664064891374</v>
      </c>
      <c r="I356" s="50"/>
      <c r="J356" s="302"/>
      <c r="K356" s="302"/>
      <c r="L356" s="302"/>
    </row>
    <row r="357" spans="5:12" ht="12.75" customHeight="1" x14ac:dyDescent="0.2">
      <c r="E357" s="244" t="s">
        <v>244</v>
      </c>
      <c r="F357" s="237">
        <v>17.104512950906795</v>
      </c>
      <c r="G357" s="237">
        <v>18.908535894388208</v>
      </c>
      <c r="H357" s="237">
        <v>42.578034723403363</v>
      </c>
      <c r="I357" s="50"/>
      <c r="J357" s="302"/>
      <c r="K357" s="302"/>
      <c r="L357" s="302"/>
    </row>
    <row r="358" spans="5:12" ht="12.75" customHeight="1" x14ac:dyDescent="0.2">
      <c r="E358" s="244" t="s">
        <v>192</v>
      </c>
      <c r="F358" s="237">
        <v>96.963634038735023</v>
      </c>
      <c r="G358" s="237">
        <v>117.03204266678401</v>
      </c>
      <c r="H358" s="237">
        <v>185.34405502857618</v>
      </c>
      <c r="I358" s="50"/>
      <c r="J358" s="301"/>
      <c r="K358" s="301"/>
      <c r="L358" s="301"/>
    </row>
    <row r="359" spans="5:12" ht="12.75" customHeight="1" x14ac:dyDescent="0.2">
      <c r="E359" s="244" t="s">
        <v>248</v>
      </c>
      <c r="F359" s="237">
        <v>39.309325386385602</v>
      </c>
      <c r="G359" s="237">
        <v>53.765925700989179</v>
      </c>
      <c r="H359" s="237">
        <v>102.29854431542577</v>
      </c>
      <c r="I359" s="50"/>
      <c r="J359" s="133"/>
      <c r="K359" s="133"/>
      <c r="L359" s="133"/>
    </row>
    <row r="360" spans="5:12" ht="12.75" customHeight="1" x14ac:dyDescent="0.2">
      <c r="E360" s="244" t="s">
        <v>249</v>
      </c>
      <c r="F360" s="237">
        <v>47.822236782697239</v>
      </c>
      <c r="G360" s="237">
        <v>60.947277688666894</v>
      </c>
      <c r="H360" s="237">
        <v>108.06121157464315</v>
      </c>
      <c r="I360" s="50"/>
      <c r="J360" s="133"/>
      <c r="K360" s="133"/>
      <c r="L360" s="133"/>
    </row>
    <row r="361" spans="5:12" ht="12.75" customHeight="1" x14ac:dyDescent="0.2">
      <c r="E361" s="244" t="s">
        <v>392</v>
      </c>
      <c r="F361" s="237">
        <v>20.081189584273343</v>
      </c>
      <c r="G361" s="237">
        <v>23.683705097134457</v>
      </c>
      <c r="H361" s="237">
        <v>69.409678350049631</v>
      </c>
      <c r="I361" s="50"/>
      <c r="J361" s="133"/>
      <c r="K361" s="133"/>
      <c r="L361" s="133"/>
    </row>
    <row r="362" spans="5:12" ht="12.75" customHeight="1" x14ac:dyDescent="0.2">
      <c r="E362" s="244" t="s">
        <v>260</v>
      </c>
      <c r="F362" s="237">
        <v>29.108059492893535</v>
      </c>
      <c r="G362" s="237">
        <v>43.254474532999239</v>
      </c>
      <c r="H362" s="237">
        <v>105.93807280075106</v>
      </c>
      <c r="I362" s="50"/>
      <c r="J362" s="133"/>
      <c r="K362" s="133"/>
      <c r="L362" s="133"/>
    </row>
    <row r="363" spans="5:12" ht="12.75" customHeight="1" x14ac:dyDescent="0.2">
      <c r="E363" s="244" t="s">
        <v>264</v>
      </c>
      <c r="F363" s="237">
        <v>61.020163003348955</v>
      </c>
      <c r="G363" s="237">
        <v>76.164255279522521</v>
      </c>
      <c r="H363" s="237">
        <v>126.00840881702983</v>
      </c>
      <c r="I363" s="50"/>
      <c r="J363" s="133"/>
      <c r="K363" s="133"/>
      <c r="L363" s="133"/>
    </row>
    <row r="364" spans="5:12" ht="12.75" customHeight="1" x14ac:dyDescent="0.2">
      <c r="E364" s="244" t="s">
        <v>656</v>
      </c>
      <c r="F364" s="237">
        <v>40.48294679399725</v>
      </c>
      <c r="G364" s="237">
        <v>45.877153724930572</v>
      </c>
      <c r="H364" s="237">
        <v>65.693561238871368</v>
      </c>
      <c r="I364" s="50"/>
      <c r="J364" s="133"/>
      <c r="K364" s="133"/>
      <c r="L364" s="133"/>
    </row>
    <row r="365" spans="5:12" ht="12.75" customHeight="1" x14ac:dyDescent="0.2">
      <c r="E365" s="244" t="s">
        <v>266</v>
      </c>
      <c r="F365" s="237">
        <v>57.177079636926145</v>
      </c>
      <c r="G365" s="237">
        <v>87.596442598352084</v>
      </c>
      <c r="H365" s="237">
        <v>143.41704048966386</v>
      </c>
      <c r="I365" s="50"/>
      <c r="J365" s="133"/>
      <c r="K365" s="133"/>
      <c r="L365" s="133"/>
    </row>
    <row r="366" spans="5:12" ht="12.75" customHeight="1" x14ac:dyDescent="0.2">
      <c r="E366" s="244" t="s">
        <v>268</v>
      </c>
      <c r="F366" s="237">
        <v>24.154345450285721</v>
      </c>
      <c r="G366" s="237">
        <v>30.279164131540799</v>
      </c>
      <c r="H366" s="237">
        <v>45.466730974468888</v>
      </c>
      <c r="I366" s="50"/>
      <c r="J366" s="133"/>
      <c r="K366" s="133"/>
      <c r="L366" s="133"/>
    </row>
    <row r="367" spans="5:12" ht="12.75" customHeight="1" x14ac:dyDescent="0.2">
      <c r="E367" s="244" t="s">
        <v>251</v>
      </c>
      <c r="F367" s="237">
        <v>24.609782760272218</v>
      </c>
      <c r="G367" s="237">
        <v>36.944016609837163</v>
      </c>
      <c r="H367" s="237">
        <v>57.519069125177978</v>
      </c>
      <c r="I367" s="50"/>
      <c r="J367" s="133"/>
      <c r="K367" s="133"/>
      <c r="L367" s="133"/>
    </row>
    <row r="368" spans="5:12" ht="12.75" customHeight="1" x14ac:dyDescent="0.2">
      <c r="E368" s="244" t="s">
        <v>270</v>
      </c>
      <c r="F368" s="237">
        <v>29.786203624456228</v>
      </c>
      <c r="G368" s="237">
        <v>33.801350863232067</v>
      </c>
      <c r="H368" s="237">
        <v>63.520354849796689</v>
      </c>
      <c r="I368" s="50"/>
      <c r="J368" s="133"/>
      <c r="K368" s="133"/>
      <c r="L368" s="133"/>
    </row>
    <row r="369" spans="5:12" ht="12.75" customHeight="1" x14ac:dyDescent="0.2">
      <c r="E369" s="244" t="s">
        <v>275</v>
      </c>
      <c r="F369" s="237">
        <v>37.240867596184835</v>
      </c>
      <c r="G369" s="237">
        <v>56.50457947326791</v>
      </c>
      <c r="H369" s="237">
        <v>98.754577882130107</v>
      </c>
      <c r="I369" s="50"/>
      <c r="J369" s="133"/>
      <c r="K369" s="133"/>
      <c r="L369" s="133"/>
    </row>
    <row r="370" spans="5:12" ht="12.75" customHeight="1" x14ac:dyDescent="0.2">
      <c r="E370" s="244" t="s">
        <v>239</v>
      </c>
      <c r="F370" s="237">
        <v>37.44201418650313</v>
      </c>
      <c r="G370" s="237">
        <v>45.020933410589386</v>
      </c>
      <c r="H370" s="237">
        <v>107.65154770121678</v>
      </c>
      <c r="I370" s="50"/>
      <c r="J370" s="133"/>
      <c r="K370" s="133"/>
      <c r="L370" s="133"/>
    </row>
    <row r="371" spans="5:12" ht="12.75" customHeight="1" x14ac:dyDescent="0.2">
      <c r="E371" s="244" t="s">
        <v>285</v>
      </c>
      <c r="F371" s="237">
        <v>36.388766509769425</v>
      </c>
      <c r="G371" s="237">
        <v>45.871215143029779</v>
      </c>
      <c r="H371" s="237">
        <v>121.07106321511954</v>
      </c>
      <c r="I371" s="50"/>
      <c r="J371" s="133"/>
      <c r="K371" s="133"/>
      <c r="L371" s="133"/>
    </row>
    <row r="372" spans="5:12" ht="12.75" customHeight="1" x14ac:dyDescent="0.2">
      <c r="E372" s="244" t="s">
        <v>288</v>
      </c>
      <c r="F372" s="237">
        <v>65.499914989624216</v>
      </c>
      <c r="G372" s="237">
        <v>88.238507226917577</v>
      </c>
      <c r="H372" s="237">
        <v>504.13986385853343</v>
      </c>
      <c r="I372" s="50"/>
      <c r="J372" s="133"/>
      <c r="K372" s="133"/>
      <c r="L372" s="133"/>
    </row>
    <row r="373" spans="5:12" ht="12.75" customHeight="1" x14ac:dyDescent="0.2">
      <c r="E373" s="244" t="s">
        <v>287</v>
      </c>
      <c r="F373" s="237">
        <v>38.29467939972713</v>
      </c>
      <c r="G373" s="237">
        <v>49.558847449789845</v>
      </c>
      <c r="H373" s="237">
        <v>97.537314517584306</v>
      </c>
      <c r="I373" s="50"/>
      <c r="J373" s="133"/>
      <c r="K373" s="133"/>
      <c r="L373" s="133"/>
    </row>
    <row r="374" spans="5:12" ht="12.75" customHeight="1" x14ac:dyDescent="0.2">
      <c r="E374" s="244" t="s">
        <v>290</v>
      </c>
      <c r="F374" s="237">
        <v>71.664379038708432</v>
      </c>
      <c r="G374" s="237">
        <v>81.254209883608652</v>
      </c>
      <c r="H374" s="237">
        <v>112.81112488211431</v>
      </c>
      <c r="I374" s="50"/>
      <c r="J374" s="133"/>
      <c r="K374" s="133"/>
      <c r="L374" s="133"/>
    </row>
    <row r="375" spans="5:12" ht="12.75" customHeight="1" x14ac:dyDescent="0.2">
      <c r="E375" s="244" t="s">
        <v>654</v>
      </c>
      <c r="F375" s="237">
        <v>76.743493915391952</v>
      </c>
      <c r="G375" s="237">
        <v>98.479422876975164</v>
      </c>
      <c r="H375" s="237">
        <v>141.1547277725426</v>
      </c>
      <c r="I375" s="50"/>
      <c r="J375" s="133"/>
      <c r="K375" s="133"/>
      <c r="L375" s="133"/>
    </row>
    <row r="376" spans="5:12" ht="12.75" customHeight="1" x14ac:dyDescent="0.2">
      <c r="E376" s="244" t="s">
        <v>294</v>
      </c>
      <c r="F376" s="237">
        <v>30.115865180651998</v>
      </c>
      <c r="G376" s="237">
        <v>35.153537365495794</v>
      </c>
      <c r="H376" s="237">
        <v>85.01389897406527</v>
      </c>
      <c r="I376" s="50"/>
      <c r="J376" s="133"/>
      <c r="K376" s="133"/>
      <c r="L376" s="133"/>
    </row>
    <row r="377" spans="5:12" ht="12.75" customHeight="1" x14ac:dyDescent="0.2">
      <c r="E377" s="244" t="s">
        <v>298</v>
      </c>
      <c r="F377" s="237">
        <v>31.532444101629476</v>
      </c>
      <c r="G377" s="237">
        <v>36.599268619287095</v>
      </c>
      <c r="H377" s="237">
        <v>89.638017309790442</v>
      </c>
      <c r="I377" s="50"/>
      <c r="J377" s="133"/>
      <c r="K377" s="133"/>
      <c r="L377" s="133"/>
    </row>
    <row r="378" spans="5:12" ht="12.75" customHeight="1" x14ac:dyDescent="0.2">
      <c r="E378" s="244" t="s">
        <v>296</v>
      </c>
      <c r="F378" s="237">
        <v>33.847353404873864</v>
      </c>
      <c r="G378" s="237">
        <v>44.443684724404442</v>
      </c>
      <c r="H378" s="237">
        <v>129.35203384738111</v>
      </c>
      <c r="I378" s="50"/>
      <c r="J378" s="133"/>
      <c r="K378" s="133"/>
      <c r="L378" s="133"/>
    </row>
    <row r="379" spans="5:12" ht="12.75" customHeight="1" x14ac:dyDescent="0.2">
      <c r="E379" s="244" t="s">
        <v>305</v>
      </c>
      <c r="F379" s="237">
        <v>38.833079384022142</v>
      </c>
      <c r="G379" s="237">
        <v>54.29918908888974</v>
      </c>
      <c r="H379" s="237">
        <v>218.82216362800619</v>
      </c>
      <c r="I379" s="50"/>
      <c r="J379" s="133"/>
      <c r="K379" s="133"/>
      <c r="L379" s="133"/>
    </row>
    <row r="380" spans="5:12" ht="12.75" customHeight="1" x14ac:dyDescent="0.2">
      <c r="E380" s="244" t="s">
        <v>304</v>
      </c>
      <c r="F380" s="237">
        <v>32.173918752988207</v>
      </c>
      <c r="G380" s="237">
        <v>39.894423111690656</v>
      </c>
      <c r="H380" s="237">
        <v>84.976267198916858</v>
      </c>
      <c r="I380" s="50"/>
      <c r="J380" s="133"/>
      <c r="K380" s="133"/>
      <c r="L380" s="133"/>
    </row>
    <row r="381" spans="5:12" ht="12.75" customHeight="1" x14ac:dyDescent="0.2">
      <c r="E381" s="244" t="s">
        <v>299</v>
      </c>
      <c r="F381" s="237">
        <v>44.638073443651109</v>
      </c>
      <c r="G381" s="237">
        <v>55.937732387654712</v>
      </c>
      <c r="H381" s="237">
        <v>102.39830870160739</v>
      </c>
      <c r="I381" s="50"/>
      <c r="J381" s="133"/>
      <c r="K381" s="133"/>
      <c r="L381" s="133"/>
    </row>
    <row r="382" spans="5:12" ht="12.75" customHeight="1" x14ac:dyDescent="0.2">
      <c r="E382" s="244" t="s">
        <v>313</v>
      </c>
      <c r="F382" s="237">
        <v>43.924217487144432</v>
      </c>
      <c r="G382" s="237">
        <v>56.247842762204463</v>
      </c>
      <c r="H382" s="237">
        <v>141.45403806967335</v>
      </c>
      <c r="I382" s="50"/>
      <c r="J382" s="133"/>
      <c r="K382" s="133"/>
      <c r="L382" s="133"/>
    </row>
    <row r="383" spans="5:12" ht="12.75" customHeight="1" x14ac:dyDescent="0.2">
      <c r="E383" s="244" t="s">
        <v>307</v>
      </c>
      <c r="F383" s="237">
        <v>42.398309020617916</v>
      </c>
      <c r="G383" s="237">
        <v>51.369076808517178</v>
      </c>
      <c r="H383" s="237">
        <v>102.53051344013869</v>
      </c>
      <c r="I383" s="50"/>
      <c r="J383" s="133"/>
      <c r="K383" s="133"/>
      <c r="L383" s="133"/>
    </row>
    <row r="384" spans="5:12" ht="12.75" customHeight="1" x14ac:dyDescent="0.2">
      <c r="E384" s="244" t="s">
        <v>311</v>
      </c>
      <c r="F384" s="237">
        <v>47.378558175408713</v>
      </c>
      <c r="G384" s="237">
        <v>63.503963865925428</v>
      </c>
      <c r="H384" s="237">
        <v>118.51249365189895</v>
      </c>
      <c r="I384" s="50"/>
      <c r="J384" s="133"/>
      <c r="K384" s="133"/>
      <c r="L384" s="133"/>
    </row>
    <row r="385" spans="5:12" ht="12.75" customHeight="1" x14ac:dyDescent="0.2">
      <c r="E385" s="244" t="s">
        <v>334</v>
      </c>
      <c r="F385" s="237">
        <v>42.749085574331289</v>
      </c>
      <c r="G385" s="237">
        <v>53.90692792765563</v>
      </c>
      <c r="H385" s="237">
        <v>118.65675837455733</v>
      </c>
      <c r="I385" s="50"/>
      <c r="J385" s="133"/>
      <c r="K385" s="133"/>
      <c r="L385" s="133"/>
    </row>
    <row r="386" spans="5:12" ht="12.75" customHeight="1" x14ac:dyDescent="0.2">
      <c r="E386" s="244" t="s">
        <v>336</v>
      </c>
      <c r="F386" s="237">
        <v>78.712385917933332</v>
      </c>
      <c r="G386" s="237">
        <v>116.32832981228091</v>
      </c>
      <c r="H386" s="237">
        <v>302.13868956131284</v>
      </c>
      <c r="I386" s="50"/>
      <c r="J386" s="133"/>
      <c r="K386" s="133"/>
      <c r="L386" s="133"/>
    </row>
    <row r="387" spans="5:12" ht="12.75" customHeight="1" x14ac:dyDescent="0.2">
      <c r="E387" s="244" t="s">
        <v>324</v>
      </c>
      <c r="F387" s="237">
        <v>67.157303028373249</v>
      </c>
      <c r="G387" s="237">
        <v>85.319167452090781</v>
      </c>
      <c r="H387" s="237">
        <v>124.13946035972741</v>
      </c>
      <c r="I387" s="50"/>
      <c r="J387" s="133"/>
      <c r="K387" s="133"/>
      <c r="L387" s="133"/>
    </row>
    <row r="388" spans="5:12" ht="12.75" customHeight="1" x14ac:dyDescent="0.2">
      <c r="E388" s="244" t="s">
        <v>327</v>
      </c>
      <c r="F388" s="237">
        <v>37.584178656294824</v>
      </c>
      <c r="G388" s="237">
        <v>56.897990452402226</v>
      </c>
      <c r="H388" s="237">
        <v>68.452963930919395</v>
      </c>
      <c r="I388" s="50"/>
      <c r="J388" s="133"/>
      <c r="K388" s="133"/>
      <c r="L388" s="133"/>
    </row>
    <row r="389" spans="5:12" ht="12.75" customHeight="1" x14ac:dyDescent="0.2">
      <c r="E389" s="244" t="s">
        <v>318</v>
      </c>
      <c r="F389" s="237">
        <v>57.261897523802503</v>
      </c>
      <c r="G389" s="237">
        <v>74.376041639744685</v>
      </c>
      <c r="H389" s="237">
        <v>118.29867397447994</v>
      </c>
      <c r="I389" s="50"/>
      <c r="J389" s="133"/>
      <c r="K389" s="133"/>
      <c r="L389" s="133"/>
    </row>
    <row r="390" spans="5:12" ht="12.75" customHeight="1" x14ac:dyDescent="0.2">
      <c r="E390" s="244" t="s">
        <v>344</v>
      </c>
      <c r="F390" s="237">
        <v>45.448452436122743</v>
      </c>
      <c r="G390" s="237">
        <v>65.419295582538453</v>
      </c>
      <c r="H390" s="237">
        <v>104.52306069970643</v>
      </c>
      <c r="I390" s="50"/>
      <c r="J390" s="133"/>
      <c r="K390" s="133"/>
      <c r="L390" s="133"/>
    </row>
    <row r="391" spans="5:12" ht="12.75" customHeight="1" x14ac:dyDescent="0.2">
      <c r="E391" s="244" t="s">
        <v>345</v>
      </c>
      <c r="F391" s="237">
        <v>61.555930268330606</v>
      </c>
      <c r="G391" s="237">
        <v>72.470495918500077</v>
      </c>
      <c r="H391" s="237">
        <v>101.47555108235441</v>
      </c>
      <c r="I391" s="50"/>
      <c r="J391" s="133"/>
      <c r="K391" s="133"/>
      <c r="L391" s="133"/>
    </row>
    <row r="392" spans="5:12" ht="12.75" customHeight="1" x14ac:dyDescent="0.2">
      <c r="E392" s="244" t="s">
        <v>340</v>
      </c>
      <c r="F392" s="237">
        <v>18.76181784944081</v>
      </c>
      <c r="G392" s="237">
        <v>22.576649222453725</v>
      </c>
      <c r="H392" s="237">
        <v>59.173918621497286</v>
      </c>
      <c r="I392" s="50"/>
      <c r="J392" s="133"/>
      <c r="K392" s="133"/>
      <c r="L392" s="133"/>
    </row>
    <row r="393" spans="5:12" ht="12.75" customHeight="1" x14ac:dyDescent="0.2">
      <c r="E393" s="244" t="s">
        <v>350</v>
      </c>
      <c r="F393" s="237">
        <v>26.04000072204089</v>
      </c>
      <c r="G393" s="237">
        <v>32.288219174799572</v>
      </c>
      <c r="H393" s="237">
        <v>65.868016105207104</v>
      </c>
      <c r="I393" s="50"/>
      <c r="J393" s="133"/>
      <c r="K393" s="133"/>
      <c r="L393" s="133"/>
    </row>
    <row r="394" spans="5:12" ht="12.75" customHeight="1" x14ac:dyDescent="0.2">
      <c r="E394" s="244" t="s">
        <v>342</v>
      </c>
      <c r="F394" s="237">
        <v>24.396242103963477</v>
      </c>
      <c r="G394" s="237">
        <v>47.281800353281852</v>
      </c>
      <c r="H394" s="237">
        <v>76.745103352767472</v>
      </c>
      <c r="I394" s="50"/>
      <c r="J394" s="133"/>
      <c r="K394" s="133"/>
      <c r="L394" s="133"/>
    </row>
    <row r="395" spans="5:12" ht="12.75" customHeight="1" x14ac:dyDescent="0.2">
      <c r="E395" s="244" t="s">
        <v>351</v>
      </c>
      <c r="F395" s="237">
        <v>56.85013860993886</v>
      </c>
      <c r="G395" s="237">
        <v>67.338562540511177</v>
      </c>
      <c r="H395" s="237">
        <v>123.46723513053536</v>
      </c>
      <c r="I395" s="50"/>
      <c r="J395" s="133"/>
      <c r="K395" s="133"/>
      <c r="L395" s="133"/>
    </row>
    <row r="396" spans="5:12" ht="12.75" customHeight="1" x14ac:dyDescent="0.2">
      <c r="E396" s="244" t="s">
        <v>358</v>
      </c>
      <c r="F396" s="237">
        <v>38.964337424876639</v>
      </c>
      <c r="G396" s="237">
        <v>63.0979200049781</v>
      </c>
      <c r="H396" s="237">
        <v>157.68946051769535</v>
      </c>
      <c r="I396" s="50"/>
      <c r="J396" s="133"/>
      <c r="K396" s="133"/>
      <c r="L396" s="133"/>
    </row>
    <row r="397" spans="5:12" ht="12.75" customHeight="1" x14ac:dyDescent="0.2">
      <c r="E397" s="244" t="s">
        <v>356</v>
      </c>
      <c r="F397" s="237">
        <v>42.802215151187966</v>
      </c>
      <c r="G397" s="237">
        <v>48.905522306789678</v>
      </c>
      <c r="H397" s="237">
        <v>108.2149082631235</v>
      </c>
      <c r="I397" s="50"/>
      <c r="J397" s="133"/>
      <c r="K397" s="133"/>
      <c r="L397" s="133"/>
    </row>
    <row r="398" spans="5:12" ht="12.75" customHeight="1" x14ac:dyDescent="0.2">
      <c r="E398" s="244" t="s">
        <v>359</v>
      </c>
      <c r="F398" s="237">
        <v>34.832498321391093</v>
      </c>
      <c r="G398" s="237">
        <v>66.811255688722341</v>
      </c>
      <c r="H398" s="237">
        <v>98.185596799744374</v>
      </c>
      <c r="I398" s="50"/>
      <c r="J398" s="133"/>
      <c r="K398" s="133"/>
      <c r="L398" s="133"/>
    </row>
    <row r="399" spans="5:12" ht="12.75" customHeight="1" x14ac:dyDescent="0.2">
      <c r="E399" s="244" t="s">
        <v>352</v>
      </c>
      <c r="F399" s="237">
        <v>61.148483332201735</v>
      </c>
      <c r="G399" s="237">
        <v>70.464052240261893</v>
      </c>
      <c r="H399" s="237">
        <v>140.59098357052014</v>
      </c>
      <c r="I399" s="50"/>
      <c r="J399" s="133"/>
      <c r="K399" s="133"/>
      <c r="L399" s="133"/>
    </row>
    <row r="400" spans="5:12" ht="12.75" customHeight="1" x14ac:dyDescent="0.2">
      <c r="E400" s="244" t="s">
        <v>361</v>
      </c>
      <c r="F400" s="237">
        <v>37.947148374149862</v>
      </c>
      <c r="G400" s="237">
        <v>47.329560630021163</v>
      </c>
      <c r="H400" s="237">
        <v>118.04269219224251</v>
      </c>
      <c r="I400" s="50"/>
      <c r="J400" s="133"/>
      <c r="K400" s="133"/>
      <c r="L400" s="133"/>
    </row>
    <row r="401" spans="5:12" ht="12.75" customHeight="1" x14ac:dyDescent="0.2">
      <c r="E401" s="244" t="s">
        <v>364</v>
      </c>
      <c r="F401" s="237">
        <v>32.587795762988179</v>
      </c>
      <c r="G401" s="237">
        <v>37.450537462241925</v>
      </c>
      <c r="H401" s="237">
        <v>65.825790410047048</v>
      </c>
      <c r="I401" s="50"/>
      <c r="J401" s="133"/>
      <c r="K401" s="133"/>
      <c r="L401" s="133"/>
    </row>
    <row r="402" spans="5:12" ht="12.75" customHeight="1" x14ac:dyDescent="0.2">
      <c r="E402" s="244" t="s">
        <v>366</v>
      </c>
      <c r="F402" s="237">
        <v>34.24886065572332</v>
      </c>
      <c r="G402" s="237">
        <v>42.987490950242382</v>
      </c>
      <c r="H402" s="237">
        <v>131.96460389649059</v>
      </c>
      <c r="I402" s="50"/>
      <c r="J402" s="133"/>
      <c r="K402" s="133"/>
      <c r="L402" s="133"/>
    </row>
    <row r="403" spans="5:12" ht="12.75" customHeight="1" x14ac:dyDescent="0.2">
      <c r="E403" s="244" t="s">
        <v>381</v>
      </c>
      <c r="F403" s="237">
        <v>35.532875811926139</v>
      </c>
      <c r="G403" s="237">
        <v>44.355494380062083</v>
      </c>
      <c r="H403" s="237">
        <v>117.493757004467</v>
      </c>
      <c r="I403" s="50"/>
      <c r="J403" s="133"/>
      <c r="K403" s="133"/>
      <c r="L403" s="133"/>
    </row>
    <row r="404" spans="5:12" ht="12.75" customHeight="1" x14ac:dyDescent="0.2">
      <c r="E404" s="244" t="s">
        <v>367</v>
      </c>
      <c r="F404" s="237">
        <v>46.588188480284707</v>
      </c>
      <c r="G404" s="237">
        <v>56.213818623281071</v>
      </c>
      <c r="H404" s="237">
        <v>103.88654468369862</v>
      </c>
      <c r="I404" s="50"/>
      <c r="J404" s="133"/>
      <c r="K404" s="133"/>
      <c r="L404" s="133"/>
    </row>
    <row r="405" spans="5:12" ht="12.75" customHeight="1" x14ac:dyDescent="0.2">
      <c r="E405" s="244" t="s">
        <v>379</v>
      </c>
      <c r="F405" s="237">
        <v>24.064869441415517</v>
      </c>
      <c r="G405" s="237">
        <v>26.747425946497557</v>
      </c>
      <c r="H405" s="237">
        <v>40.137760607398853</v>
      </c>
      <c r="I405" s="50"/>
      <c r="J405" s="133"/>
      <c r="K405" s="133"/>
      <c r="L405" s="133"/>
    </row>
    <row r="406" spans="5:12" ht="12.75" customHeight="1" x14ac:dyDescent="0.2">
      <c r="E406" s="244" t="s">
        <v>394</v>
      </c>
      <c r="F406" s="237">
        <v>60.837132386228056</v>
      </c>
      <c r="G406" s="237">
        <v>85.770624395042546</v>
      </c>
      <c r="H406" s="237">
        <v>135.48691428948987</v>
      </c>
      <c r="I406" s="50"/>
      <c r="J406" s="133"/>
      <c r="K406" s="133"/>
      <c r="L406" s="133"/>
    </row>
    <row r="407" spans="5:12" ht="12.75" customHeight="1" x14ac:dyDescent="0.2">
      <c r="E407" s="244" t="s">
        <v>395</v>
      </c>
      <c r="F407" s="237">
        <v>35.182855732812101</v>
      </c>
      <c r="G407" s="237">
        <v>47.599866513298167</v>
      </c>
      <c r="H407" s="237">
        <v>89.142098747974572</v>
      </c>
      <c r="I407" s="50"/>
      <c r="J407" s="133"/>
      <c r="K407" s="133"/>
      <c r="L407" s="133"/>
    </row>
    <row r="408" spans="5:12" ht="12.75" customHeight="1" x14ac:dyDescent="0.2">
      <c r="E408" s="244" t="s">
        <v>655</v>
      </c>
      <c r="F408" s="237">
        <v>137.48054099986572</v>
      </c>
      <c r="G408" s="237">
        <v>171.84524982700077</v>
      </c>
      <c r="H408" s="237">
        <v>278.01464738577357</v>
      </c>
      <c r="I408" s="50"/>
      <c r="J408" s="133"/>
      <c r="K408" s="133"/>
      <c r="L408" s="133"/>
    </row>
    <row r="409" spans="5:12" ht="12.75" customHeight="1" x14ac:dyDescent="0.2">
      <c r="E409" s="244" t="s">
        <v>230</v>
      </c>
      <c r="F409" s="237">
        <v>44.498822147560723</v>
      </c>
      <c r="G409" s="237">
        <v>58.799532834289685</v>
      </c>
      <c r="H409" s="237">
        <v>105.10085511535532</v>
      </c>
      <c r="I409" s="50"/>
      <c r="J409" s="133"/>
      <c r="K409" s="133"/>
      <c r="L409" s="133"/>
    </row>
    <row r="410" spans="5:12" ht="12.75" customHeight="1" x14ac:dyDescent="0.2">
      <c r="E410" s="244" t="s">
        <v>403</v>
      </c>
      <c r="F410" s="237">
        <v>20.668345401794092</v>
      </c>
      <c r="G410" s="237">
        <v>29.471669443542471</v>
      </c>
      <c r="H410" s="237">
        <v>69.568207238169293</v>
      </c>
      <c r="I410" s="50"/>
      <c r="J410" s="133"/>
      <c r="K410" s="133"/>
      <c r="L410" s="133"/>
    </row>
    <row r="411" spans="5:12" ht="12.75" customHeight="1" x14ac:dyDescent="0.2">
      <c r="E411" s="244" t="s">
        <v>400</v>
      </c>
      <c r="F411" s="237">
        <v>36.717235604406291</v>
      </c>
      <c r="G411" s="237">
        <v>54.189464099048301</v>
      </c>
      <c r="H411" s="237">
        <v>106.87998982228621</v>
      </c>
      <c r="I411" s="50"/>
      <c r="J411" s="133"/>
      <c r="K411" s="133"/>
      <c r="L411" s="133"/>
    </row>
    <row r="412" spans="5:12" ht="12.75" customHeight="1" x14ac:dyDescent="0.2">
      <c r="E412" s="244" t="s">
        <v>411</v>
      </c>
      <c r="F412" s="237">
        <v>67.149309582897786</v>
      </c>
      <c r="G412" s="237">
        <v>91.64475877465199</v>
      </c>
      <c r="H412" s="237">
        <v>139.30350790043167</v>
      </c>
      <c r="I412" s="50"/>
      <c r="J412" s="133"/>
      <c r="K412" s="133"/>
      <c r="L412" s="133"/>
    </row>
    <row r="413" spans="5:12" ht="12.75" customHeight="1" x14ac:dyDescent="0.2">
      <c r="E413" s="244" t="s">
        <v>409</v>
      </c>
      <c r="F413" s="237">
        <v>74.941266833355655</v>
      </c>
      <c r="G413" s="237">
        <v>88.836614682636394</v>
      </c>
      <c r="H413" s="237">
        <v>153.77636875546594</v>
      </c>
      <c r="I413" s="50"/>
      <c r="J413" s="133"/>
      <c r="K413" s="133"/>
      <c r="L413" s="133"/>
    </row>
    <row r="414" spans="5:12" ht="12.75" customHeight="1" x14ac:dyDescent="0.2">
      <c r="E414" s="244" t="s">
        <v>410</v>
      </c>
      <c r="F414" s="237">
        <v>36.685727492015964</v>
      </c>
      <c r="G414" s="237">
        <v>48.574854032119326</v>
      </c>
      <c r="H414" s="237">
        <v>101.89069895809843</v>
      </c>
      <c r="I414" s="50"/>
      <c r="J414" s="133"/>
      <c r="K414" s="133"/>
      <c r="L414" s="133"/>
    </row>
    <row r="415" spans="5:12" ht="12.75" customHeight="1" x14ac:dyDescent="0.2">
      <c r="E415" s="244" t="s">
        <v>408</v>
      </c>
      <c r="F415" s="237">
        <v>54.141570638998914</v>
      </c>
      <c r="G415" s="237">
        <v>82.302830623572163</v>
      </c>
      <c r="H415" s="237">
        <v>165.26642431539929</v>
      </c>
      <c r="I415" s="50"/>
      <c r="J415" s="133"/>
      <c r="K415" s="133"/>
      <c r="L415" s="133"/>
    </row>
    <row r="416" spans="5:12" ht="12.75" customHeight="1" x14ac:dyDescent="0.2">
      <c r="E416" s="244" t="s">
        <v>415</v>
      </c>
      <c r="F416" s="237">
        <v>56.62763670835713</v>
      </c>
      <c r="G416" s="237">
        <v>68.194233708600393</v>
      </c>
      <c r="H416" s="237">
        <v>146.96001871316236</v>
      </c>
      <c r="I416" s="50"/>
      <c r="J416" s="133"/>
      <c r="K416" s="133"/>
      <c r="L416" s="133"/>
    </row>
    <row r="417" spans="2:12" ht="12.75" customHeight="1" x14ac:dyDescent="0.2">
      <c r="E417" s="244" t="s">
        <v>657</v>
      </c>
      <c r="F417" s="237">
        <v>49.650602822417817</v>
      </c>
      <c r="G417" s="237">
        <v>65.043561258813739</v>
      </c>
      <c r="H417" s="237">
        <v>105.67354340393892</v>
      </c>
      <c r="I417" s="50"/>
      <c r="J417" s="133"/>
      <c r="K417" s="133"/>
      <c r="L417" s="133"/>
    </row>
    <row r="418" spans="2:12" ht="12.75" customHeight="1" x14ac:dyDescent="0.2">
      <c r="E418" s="244" t="s">
        <v>421</v>
      </c>
      <c r="F418" s="237">
        <v>110.06429296908965</v>
      </c>
      <c r="G418" s="237">
        <v>158.33778698747409</v>
      </c>
      <c r="H418" s="237">
        <v>238.31174606801093</v>
      </c>
      <c r="I418" s="50"/>
      <c r="J418" s="133"/>
      <c r="K418" s="133"/>
      <c r="L418" s="133"/>
    </row>
    <row r="419" spans="2:12" ht="12.75" customHeight="1" x14ac:dyDescent="0.2">
      <c r="E419" s="244" t="s">
        <v>658</v>
      </c>
      <c r="F419" s="237">
        <v>82.148467087111271</v>
      </c>
      <c r="G419" s="237">
        <v>116.92710402115685</v>
      </c>
      <c r="H419" s="237">
        <v>195.13200579584685</v>
      </c>
      <c r="I419" s="50"/>
      <c r="J419" s="133"/>
      <c r="K419" s="133"/>
      <c r="L419" s="133"/>
    </row>
    <row r="420" spans="2:12" ht="12.75" customHeight="1" x14ac:dyDescent="0.2">
      <c r="E420" s="244" t="s">
        <v>659</v>
      </c>
      <c r="F420" s="237">
        <v>41.094386390747111</v>
      </c>
      <c r="G420" s="237">
        <v>51.049894055767922</v>
      </c>
      <c r="H420" s="237">
        <v>78.801330239079292</v>
      </c>
      <c r="I420" s="50"/>
      <c r="J420" s="133"/>
      <c r="K420" s="133"/>
      <c r="L420" s="133"/>
    </row>
    <row r="421" spans="2:12" ht="12.75" customHeight="1" x14ac:dyDescent="0.2">
      <c r="E421" s="244" t="s">
        <v>429</v>
      </c>
      <c r="F421" s="237">
        <v>117.28540924309195</v>
      </c>
      <c r="G421" s="237">
        <v>155.31233249551792</v>
      </c>
      <c r="H421" s="237">
        <v>231.27999409609683</v>
      </c>
      <c r="I421" s="50"/>
      <c r="J421" s="133"/>
      <c r="K421" s="133"/>
      <c r="L421" s="133"/>
    </row>
    <row r="423" spans="2:12" ht="12.75" customHeight="1" x14ac:dyDescent="0.2">
      <c r="B423" s="13" t="s">
        <v>876</v>
      </c>
    </row>
    <row r="424" spans="2:12" ht="12.75" customHeight="1" x14ac:dyDescent="0.2">
      <c r="E424" s="22" t="s">
        <v>877</v>
      </c>
      <c r="F424" s="108">
        <v>0.5</v>
      </c>
      <c r="G424" s="22" t="s">
        <v>77</v>
      </c>
    </row>
    <row r="426" spans="2:12" ht="12.75" customHeight="1" x14ac:dyDescent="0.2">
      <c r="E426" s="46" t="s">
        <v>43</v>
      </c>
      <c r="F426" s="228" t="s">
        <v>783</v>
      </c>
      <c r="G426" s="228" t="s">
        <v>797</v>
      </c>
      <c r="H426" s="228" t="s">
        <v>784</v>
      </c>
    </row>
    <row r="427" spans="2:12" ht="12.75" customHeight="1" x14ac:dyDescent="0.2">
      <c r="E427" s="227" t="str">
        <f>E332</f>
        <v>United Arab Emirates</v>
      </c>
      <c r="F427" s="229">
        <f>F332 * (1 + $F$424)</f>
        <v>46.542301077840435</v>
      </c>
      <c r="G427" s="229">
        <f t="shared" ref="G427:H427" si="0">G332 * (1 + $F$424)</f>
        <v>61.858176323911735</v>
      </c>
      <c r="H427" s="229">
        <f t="shared" si="0"/>
        <v>136.99270920377319</v>
      </c>
    </row>
    <row r="428" spans="2:12" ht="12.75" customHeight="1" x14ac:dyDescent="0.2">
      <c r="E428" s="227" t="str">
        <f t="shared" ref="E428:E491" si="1">E333</f>
        <v>Afghanistan</v>
      </c>
      <c r="F428" s="229">
        <f t="shared" ref="F428:H428" si="2">F333 * (1 + $F$424)</f>
        <v>56.304722756825953</v>
      </c>
      <c r="G428" s="229">
        <f t="shared" si="2"/>
        <v>71.46509776265718</v>
      </c>
      <c r="H428" s="229">
        <f t="shared" si="2"/>
        <v>152.19744886001706</v>
      </c>
    </row>
    <row r="429" spans="2:12" ht="12.75" customHeight="1" x14ac:dyDescent="0.2">
      <c r="E429" s="227" t="str">
        <f t="shared" si="1"/>
        <v>Albania</v>
      </c>
      <c r="F429" s="229">
        <f t="shared" ref="F429:H429" si="3">F334 * (1 + $F$424)</f>
        <v>109.51966382967882</v>
      </c>
      <c r="G429" s="229">
        <f t="shared" si="3"/>
        <v>205.56384213626103</v>
      </c>
      <c r="H429" s="229">
        <f t="shared" si="3"/>
        <v>363.88429012894846</v>
      </c>
    </row>
    <row r="430" spans="2:12" ht="12.75" customHeight="1" x14ac:dyDescent="0.2">
      <c r="E430" s="227" t="str">
        <f t="shared" si="1"/>
        <v>Angola</v>
      </c>
      <c r="F430" s="229">
        <f t="shared" ref="F430:H430" si="4">F335 * (1 + $F$424)</f>
        <v>54.455035942201889</v>
      </c>
      <c r="G430" s="229">
        <f t="shared" si="4"/>
        <v>64.848952483634008</v>
      </c>
      <c r="H430" s="229">
        <f t="shared" si="4"/>
        <v>129.48490177550161</v>
      </c>
    </row>
    <row r="431" spans="2:12" ht="12.75" customHeight="1" x14ac:dyDescent="0.2">
      <c r="E431" s="227" t="str">
        <f t="shared" si="1"/>
        <v>Argentina</v>
      </c>
      <c r="F431" s="229">
        <f t="shared" ref="F431:H431" si="5">F336 * (1 + $F$424)</f>
        <v>55.706846680462306</v>
      </c>
      <c r="G431" s="229">
        <f t="shared" si="5"/>
        <v>79.094939108741158</v>
      </c>
      <c r="H431" s="229">
        <f t="shared" si="5"/>
        <v>185.06667138392922</v>
      </c>
    </row>
    <row r="432" spans="2:12" ht="12.75" customHeight="1" x14ac:dyDescent="0.2">
      <c r="E432" s="227" t="str">
        <f t="shared" si="1"/>
        <v>Austria</v>
      </c>
      <c r="F432" s="229">
        <f t="shared" ref="F432:H432" si="6">F337 * (1 + $F$424)</f>
        <v>48.74833622712989</v>
      </c>
      <c r="G432" s="229">
        <f t="shared" si="6"/>
        <v>65.387965669307675</v>
      </c>
      <c r="H432" s="229">
        <f t="shared" si="6"/>
        <v>195.60601424781595</v>
      </c>
    </row>
    <row r="433" spans="5:8" ht="12.75" customHeight="1" x14ac:dyDescent="0.2">
      <c r="E433" s="227" t="str">
        <f t="shared" si="1"/>
        <v>Australia</v>
      </c>
      <c r="F433" s="229">
        <f t="shared" ref="F433:H433" si="7">F338 * (1 + $F$424)</f>
        <v>65.391626149177725</v>
      </c>
      <c r="G433" s="229">
        <f t="shared" si="7"/>
        <v>78.675206306346823</v>
      </c>
      <c r="H433" s="229">
        <f t="shared" si="7"/>
        <v>148.94511408082988</v>
      </c>
    </row>
    <row r="434" spans="5:8" ht="12.75" customHeight="1" x14ac:dyDescent="0.2">
      <c r="E434" s="227" t="str">
        <f t="shared" si="1"/>
        <v>Azerbaijan</v>
      </c>
      <c r="F434" s="229">
        <f t="shared" ref="F434:H434" si="8">F339 * (1 + $F$424)</f>
        <v>40.002383258109958</v>
      </c>
      <c r="G434" s="229">
        <f t="shared" si="8"/>
        <v>54.731383252547374</v>
      </c>
      <c r="H434" s="229">
        <f t="shared" si="8"/>
        <v>85.971750668842716</v>
      </c>
    </row>
    <row r="435" spans="5:8" ht="12.75" customHeight="1" x14ac:dyDescent="0.2">
      <c r="E435" s="227" t="str">
        <f t="shared" si="1"/>
        <v>Barbados</v>
      </c>
      <c r="F435" s="229">
        <f t="shared" ref="F435:H435" si="9">F340 * (1 + $F$424)</f>
        <v>67.04699902741433</v>
      </c>
      <c r="G435" s="229">
        <f t="shared" si="9"/>
        <v>80.225221964338914</v>
      </c>
      <c r="H435" s="229">
        <f t="shared" si="9"/>
        <v>187.55946459359612</v>
      </c>
    </row>
    <row r="436" spans="5:8" ht="12.75" customHeight="1" x14ac:dyDescent="0.2">
      <c r="E436" s="227" t="str">
        <f t="shared" si="1"/>
        <v>Bulgaria</v>
      </c>
      <c r="F436" s="229">
        <f t="shared" ref="F436:H436" si="10">F341 * (1 + $F$424)</f>
        <v>60.473093634968443</v>
      </c>
      <c r="G436" s="229">
        <f t="shared" si="10"/>
        <v>74.758569975988593</v>
      </c>
      <c r="H436" s="229">
        <f t="shared" si="10"/>
        <v>233.59800610092304</v>
      </c>
    </row>
    <row r="437" spans="5:8" ht="12.75" customHeight="1" x14ac:dyDescent="0.2">
      <c r="E437" s="227" t="str">
        <f t="shared" si="1"/>
        <v>Bahrain</v>
      </c>
      <c r="F437" s="229">
        <f t="shared" ref="F437:H437" si="11">F342 * (1 + $F$424)</f>
        <v>39.579645277897285</v>
      </c>
      <c r="G437" s="229">
        <f t="shared" si="11"/>
        <v>43.702725839508673</v>
      </c>
      <c r="H437" s="229">
        <f t="shared" si="11"/>
        <v>92.293902281630523</v>
      </c>
    </row>
    <row r="438" spans="5:8" ht="12.75" customHeight="1" x14ac:dyDescent="0.2">
      <c r="E438" s="227" t="str">
        <f t="shared" si="1"/>
        <v>Brunei</v>
      </c>
      <c r="F438" s="229">
        <f t="shared" ref="F438:H438" si="12">F343 * (1 + $F$424)</f>
        <v>30.25080725138497</v>
      </c>
      <c r="G438" s="229">
        <f t="shared" si="12"/>
        <v>49.165298342016058</v>
      </c>
      <c r="H438" s="229">
        <f t="shared" si="12"/>
        <v>114.66733548928039</v>
      </c>
    </row>
    <row r="439" spans="5:8" ht="12.75" customHeight="1" x14ac:dyDescent="0.2">
      <c r="E439" s="227" t="str">
        <f t="shared" si="1"/>
        <v>Bolivia</v>
      </c>
      <c r="F439" s="229">
        <f t="shared" ref="F439:H439" si="13">F344 * (1 + $F$424)</f>
        <v>39.948297055175821</v>
      </c>
      <c r="G439" s="229">
        <f t="shared" si="13"/>
        <v>77.547558965737778</v>
      </c>
      <c r="H439" s="229">
        <f t="shared" si="13"/>
        <v>161.01913520596722</v>
      </c>
    </row>
    <row r="440" spans="5:8" ht="12.75" customHeight="1" x14ac:dyDescent="0.2">
      <c r="E440" s="227" t="str">
        <f t="shared" si="1"/>
        <v>Brazil</v>
      </c>
      <c r="F440" s="229">
        <f t="shared" ref="F440:H440" si="14">F345 * (1 + $F$424)</f>
        <v>60.193021880812466</v>
      </c>
      <c r="G440" s="229">
        <f t="shared" si="14"/>
        <v>89.160209137989668</v>
      </c>
      <c r="H440" s="229">
        <f t="shared" si="14"/>
        <v>120.66957507887432</v>
      </c>
    </row>
    <row r="441" spans="5:8" ht="12.75" customHeight="1" x14ac:dyDescent="0.2">
      <c r="E441" s="227" t="str">
        <f t="shared" si="1"/>
        <v>Belize</v>
      </c>
      <c r="F441" s="229">
        <f t="shared" ref="F441:H441" si="15">F346 * (1 + $F$424)</f>
        <v>66.565821170754901</v>
      </c>
      <c r="G441" s="229">
        <f t="shared" si="15"/>
        <v>76.242211434335971</v>
      </c>
      <c r="H441" s="229">
        <f t="shared" si="15"/>
        <v>170.65109216690121</v>
      </c>
    </row>
    <row r="442" spans="5:8" ht="12.75" customHeight="1" x14ac:dyDescent="0.2">
      <c r="E442" s="227" t="str">
        <f t="shared" si="1"/>
        <v>Canada</v>
      </c>
      <c r="F442" s="229">
        <f t="shared" ref="F442:H442" si="16">F347 * (1 + $F$424)</f>
        <v>127.69343528712673</v>
      </c>
      <c r="G442" s="229">
        <f t="shared" si="16"/>
        <v>151.99482434017082</v>
      </c>
      <c r="H442" s="229">
        <f t="shared" si="16"/>
        <v>204.13219016523578</v>
      </c>
    </row>
    <row r="443" spans="5:8" ht="12.75" customHeight="1" x14ac:dyDescent="0.2">
      <c r="E443" s="227" t="str">
        <f t="shared" si="1"/>
        <v>DR Congo</v>
      </c>
      <c r="F443" s="229">
        <f t="shared" ref="F443:H443" si="17">F348 * (1 + $F$424)</f>
        <v>175.6216464683053</v>
      </c>
      <c r="G443" s="229">
        <f t="shared" si="17"/>
        <v>253.1508446192031</v>
      </c>
      <c r="H443" s="229">
        <f t="shared" si="17"/>
        <v>359.67944590459911</v>
      </c>
    </row>
    <row r="444" spans="5:8" ht="12.75" customHeight="1" x14ac:dyDescent="0.2">
      <c r="E444" s="227" t="str">
        <f t="shared" si="1"/>
        <v>Congo Brazzaville</v>
      </c>
      <c r="F444" s="229">
        <f t="shared" ref="F444:H444" si="18">F349 * (1 + $F$424)</f>
        <v>62.093364351454369</v>
      </c>
      <c r="G444" s="229">
        <f t="shared" si="18"/>
        <v>91.489566710679711</v>
      </c>
      <c r="H444" s="229">
        <f t="shared" si="18"/>
        <v>141.04698961319352</v>
      </c>
    </row>
    <row r="445" spans="5:8" ht="12.75" customHeight="1" x14ac:dyDescent="0.2">
      <c r="E445" s="227" t="str">
        <f t="shared" si="1"/>
        <v>Cote d'Ivoire</v>
      </c>
      <c r="F445" s="229">
        <f t="shared" ref="F445:H445" si="19">F350 * (1 + $F$424)</f>
        <v>47.553052869480204</v>
      </c>
      <c r="G445" s="229">
        <f t="shared" si="19"/>
        <v>53.235211421519935</v>
      </c>
      <c r="H445" s="229">
        <f t="shared" si="19"/>
        <v>83.009515821095619</v>
      </c>
    </row>
    <row r="446" spans="5:8" ht="12.75" customHeight="1" x14ac:dyDescent="0.2">
      <c r="E446" s="227" t="str">
        <f t="shared" si="1"/>
        <v>Chile</v>
      </c>
      <c r="F446" s="229">
        <f t="shared" ref="F446:H446" si="20">F351 * (1 + $F$424)</f>
        <v>82.219535280467284</v>
      </c>
      <c r="G446" s="229">
        <f t="shared" si="20"/>
        <v>97.107029299517848</v>
      </c>
      <c r="H446" s="229">
        <f t="shared" si="20"/>
        <v>220.39890586489659</v>
      </c>
    </row>
    <row r="447" spans="5:8" ht="12.75" customHeight="1" x14ac:dyDescent="0.2">
      <c r="E447" s="227" t="str">
        <f t="shared" si="1"/>
        <v>Cameroon</v>
      </c>
      <c r="F447" s="229">
        <f t="shared" ref="F447:H447" si="21">F352 * (1 + $F$424)</f>
        <v>123.12006630805055</v>
      </c>
      <c r="G447" s="229">
        <f t="shared" si="21"/>
        <v>158.89052485685266</v>
      </c>
      <c r="H447" s="229">
        <f t="shared" si="21"/>
        <v>244.6430916476809</v>
      </c>
    </row>
    <row r="448" spans="5:8" ht="12.75" customHeight="1" x14ac:dyDescent="0.2">
      <c r="E448" s="227" t="str">
        <f t="shared" si="1"/>
        <v>China</v>
      </c>
      <c r="F448" s="229">
        <f t="shared" ref="F448:H448" si="22">F353 * (1 + $F$424)</f>
        <v>45.951064320140055</v>
      </c>
      <c r="G448" s="229">
        <f t="shared" si="22"/>
        <v>60.465143307869013</v>
      </c>
      <c r="H448" s="229">
        <f t="shared" si="22"/>
        <v>128.35792441688457</v>
      </c>
    </row>
    <row r="449" spans="5:8" ht="12.75" customHeight="1" x14ac:dyDescent="0.2">
      <c r="E449" s="227" t="str">
        <f t="shared" si="1"/>
        <v>Colombia</v>
      </c>
      <c r="F449" s="229">
        <f t="shared" ref="F449:H449" si="23">F354 * (1 + $F$424)</f>
        <v>48.621806962142891</v>
      </c>
      <c r="G449" s="229">
        <f t="shared" si="23"/>
        <v>71.602572974426636</v>
      </c>
      <c r="H449" s="229">
        <f t="shared" si="23"/>
        <v>145.54543572602572</v>
      </c>
    </row>
    <row r="450" spans="5:8" ht="12.75" customHeight="1" x14ac:dyDescent="0.2">
      <c r="E450" s="227" t="str">
        <f t="shared" si="1"/>
        <v>Cuba</v>
      </c>
      <c r="F450" s="229">
        <f t="shared" ref="F450:H450" si="24">F355 * (1 + $F$424)</f>
        <v>61.831440580763356</v>
      </c>
      <c r="G450" s="229">
        <f t="shared" si="24"/>
        <v>77.765298462165305</v>
      </c>
      <c r="H450" s="229">
        <f t="shared" si="24"/>
        <v>164.22321590976728</v>
      </c>
    </row>
    <row r="451" spans="5:8" ht="12.75" customHeight="1" x14ac:dyDescent="0.2">
      <c r="E451" s="227" t="str">
        <f t="shared" si="1"/>
        <v>Germany</v>
      </c>
      <c r="F451" s="229">
        <f t="shared" ref="F451:H451" si="25">F356 * (1 + $F$424)</f>
        <v>46.688263806508871</v>
      </c>
      <c r="G451" s="229">
        <f t="shared" si="25"/>
        <v>67.025127619505099</v>
      </c>
      <c r="H451" s="229">
        <f t="shared" si="25"/>
        <v>140.15499609733706</v>
      </c>
    </row>
    <row r="452" spans="5:8" ht="12.75" customHeight="1" x14ac:dyDescent="0.2">
      <c r="E452" s="227" t="str">
        <f t="shared" si="1"/>
        <v>Denmark</v>
      </c>
      <c r="F452" s="229">
        <f t="shared" ref="F452:H452" si="26">F357 * (1 + $F$424)</f>
        <v>25.656769426360192</v>
      </c>
      <c r="G452" s="229">
        <f t="shared" si="26"/>
        <v>28.362803841582313</v>
      </c>
      <c r="H452" s="229">
        <f t="shared" si="26"/>
        <v>63.867052085105044</v>
      </c>
    </row>
    <row r="453" spans="5:8" ht="12.75" customHeight="1" x14ac:dyDescent="0.2">
      <c r="E453" s="227" t="str">
        <f t="shared" si="1"/>
        <v>Algeria</v>
      </c>
      <c r="F453" s="229">
        <f t="shared" ref="F453:H453" si="27">F358 * (1 + $F$424)</f>
        <v>145.44545105810255</v>
      </c>
      <c r="G453" s="229">
        <f t="shared" si="27"/>
        <v>175.548064000176</v>
      </c>
      <c r="H453" s="229">
        <f t="shared" si="27"/>
        <v>278.0160825428643</v>
      </c>
    </row>
    <row r="454" spans="5:8" ht="12.75" customHeight="1" x14ac:dyDescent="0.2">
      <c r="E454" s="227" t="str">
        <f t="shared" si="1"/>
        <v>Ecuador</v>
      </c>
      <c r="F454" s="229">
        <f t="shared" ref="F454:H454" si="28">F359 * (1 + $F$424)</f>
        <v>58.963988079578399</v>
      </c>
      <c r="G454" s="229">
        <f t="shared" si="28"/>
        <v>80.648888551483765</v>
      </c>
      <c r="H454" s="229">
        <f t="shared" si="28"/>
        <v>153.44781647313866</v>
      </c>
    </row>
    <row r="455" spans="5:8" ht="12.75" customHeight="1" x14ac:dyDescent="0.2">
      <c r="E455" s="227" t="str">
        <f t="shared" si="1"/>
        <v>Egypt</v>
      </c>
      <c r="F455" s="229">
        <f t="shared" ref="F455:H455" si="29">F360 * (1 + $F$424)</f>
        <v>71.733355174045855</v>
      </c>
      <c r="G455" s="229">
        <f t="shared" si="29"/>
        <v>91.420916533000337</v>
      </c>
      <c r="H455" s="229">
        <f t="shared" si="29"/>
        <v>162.09181736196473</v>
      </c>
    </row>
    <row r="456" spans="5:8" ht="12.75" customHeight="1" x14ac:dyDescent="0.2">
      <c r="E456" s="227" t="str">
        <f t="shared" si="1"/>
        <v>Spain</v>
      </c>
      <c r="F456" s="229">
        <f t="shared" ref="F456:H456" si="30">F361 * (1 + $F$424)</f>
        <v>30.121784376410012</v>
      </c>
      <c r="G456" s="229">
        <f t="shared" si="30"/>
        <v>35.525557645701682</v>
      </c>
      <c r="H456" s="229">
        <f t="shared" si="30"/>
        <v>104.11451752507445</v>
      </c>
    </row>
    <row r="457" spans="5:8" ht="12.75" customHeight="1" x14ac:dyDescent="0.2">
      <c r="E457" s="227" t="str">
        <f t="shared" si="1"/>
        <v>France</v>
      </c>
      <c r="F457" s="229">
        <f t="shared" ref="F457:H457" si="31">F362 * (1 + $F$424)</f>
        <v>43.662089239340304</v>
      </c>
      <c r="G457" s="229">
        <f t="shared" si="31"/>
        <v>64.881711799498859</v>
      </c>
      <c r="H457" s="229">
        <f t="shared" si="31"/>
        <v>158.90710920112659</v>
      </c>
    </row>
    <row r="458" spans="5:8" ht="12.75" customHeight="1" x14ac:dyDescent="0.2">
      <c r="E458" s="227" t="str">
        <f t="shared" si="1"/>
        <v>Gabon</v>
      </c>
      <c r="F458" s="229">
        <f t="shared" ref="F458:H458" si="32">F363 * (1 + $F$424)</f>
        <v>91.530244505023433</v>
      </c>
      <c r="G458" s="229">
        <f t="shared" si="32"/>
        <v>114.24638291928377</v>
      </c>
      <c r="H458" s="229">
        <f t="shared" si="32"/>
        <v>189.01261322554475</v>
      </c>
    </row>
    <row r="459" spans="5:8" ht="12.75" customHeight="1" x14ac:dyDescent="0.2">
      <c r="E459" s="227" t="str">
        <f t="shared" si="1"/>
        <v>United Kingdom</v>
      </c>
      <c r="F459" s="229">
        <f t="shared" ref="F459:H459" si="33">F364 * (1 + $F$424)</f>
        <v>60.724420190995872</v>
      </c>
      <c r="G459" s="229">
        <f t="shared" si="33"/>
        <v>68.815730587395862</v>
      </c>
      <c r="H459" s="229">
        <f t="shared" si="33"/>
        <v>98.540341858307045</v>
      </c>
    </row>
    <row r="460" spans="5:8" ht="12.75" customHeight="1" x14ac:dyDescent="0.2">
      <c r="E460" s="227" t="str">
        <f t="shared" si="1"/>
        <v>Georgia</v>
      </c>
      <c r="F460" s="229">
        <f t="shared" ref="F460:H460" si="34">F365 * (1 + $F$424)</f>
        <v>85.765619455389213</v>
      </c>
      <c r="G460" s="229">
        <f t="shared" si="34"/>
        <v>131.39466389752812</v>
      </c>
      <c r="H460" s="229">
        <f t="shared" si="34"/>
        <v>215.12556073449579</v>
      </c>
    </row>
    <row r="461" spans="5:8" ht="12.75" customHeight="1" x14ac:dyDescent="0.2">
      <c r="E461" s="227" t="str">
        <f t="shared" si="1"/>
        <v>Ghana</v>
      </c>
      <c r="F461" s="229">
        <f t="shared" ref="F461:H461" si="35">F366 * (1 + $F$424)</f>
        <v>36.231518175428583</v>
      </c>
      <c r="G461" s="229">
        <f t="shared" si="35"/>
        <v>45.418746197311201</v>
      </c>
      <c r="H461" s="229">
        <f t="shared" si="35"/>
        <v>68.200096461703339</v>
      </c>
    </row>
    <row r="462" spans="5:8" ht="12.75" customHeight="1" x14ac:dyDescent="0.2">
      <c r="E462" s="227" t="str">
        <f t="shared" si="1"/>
        <v>Equatorial Guinea</v>
      </c>
      <c r="F462" s="229">
        <f t="shared" ref="F462:H462" si="36">F367 * (1 + $F$424)</f>
        <v>36.914674140408323</v>
      </c>
      <c r="G462" s="229">
        <f t="shared" si="36"/>
        <v>55.416024914755745</v>
      </c>
      <c r="H462" s="229">
        <f t="shared" si="36"/>
        <v>86.278603687766974</v>
      </c>
    </row>
    <row r="463" spans="5:8" ht="12.75" customHeight="1" x14ac:dyDescent="0.2">
      <c r="E463" s="227" t="str">
        <f t="shared" si="1"/>
        <v>Greece</v>
      </c>
      <c r="F463" s="229">
        <f t="shared" ref="F463:H463" si="37">F368 * (1 + $F$424)</f>
        <v>44.679305436684345</v>
      </c>
      <c r="G463" s="229">
        <f t="shared" si="37"/>
        <v>50.702026294848096</v>
      </c>
      <c r="H463" s="229">
        <f t="shared" si="37"/>
        <v>95.280532274695034</v>
      </c>
    </row>
    <row r="464" spans="5:8" ht="12.75" customHeight="1" x14ac:dyDescent="0.2">
      <c r="E464" s="227" t="str">
        <f t="shared" si="1"/>
        <v>Guatemala</v>
      </c>
      <c r="F464" s="229">
        <f t="shared" ref="F464:H464" si="38">F369 * (1 + $F$424)</f>
        <v>55.861301394277248</v>
      </c>
      <c r="G464" s="229">
        <f t="shared" si="38"/>
        <v>84.756869209901865</v>
      </c>
      <c r="H464" s="229">
        <f t="shared" si="38"/>
        <v>148.13186682319517</v>
      </c>
    </row>
    <row r="465" spans="5:8" ht="12.75" customHeight="1" x14ac:dyDescent="0.2">
      <c r="E465" s="227" t="str">
        <f t="shared" si="1"/>
        <v>Croatia</v>
      </c>
      <c r="F465" s="229">
        <f t="shared" ref="F465:H465" si="39">F370 * (1 + $F$424)</f>
        <v>56.163021279754695</v>
      </c>
      <c r="G465" s="229">
        <f t="shared" si="39"/>
        <v>67.531400115884082</v>
      </c>
      <c r="H465" s="229">
        <f t="shared" si="39"/>
        <v>161.47732155182518</v>
      </c>
    </row>
    <row r="466" spans="5:8" ht="12.75" customHeight="1" x14ac:dyDescent="0.2">
      <c r="E466" s="227" t="str">
        <f t="shared" si="1"/>
        <v>Hungary</v>
      </c>
      <c r="F466" s="229">
        <f t="shared" ref="F466:H466" si="40">F371 * (1 + $F$424)</f>
        <v>54.583149764654138</v>
      </c>
      <c r="G466" s="229">
        <f t="shared" si="40"/>
        <v>68.806822714544666</v>
      </c>
      <c r="H466" s="229">
        <f t="shared" si="40"/>
        <v>181.60659482267931</v>
      </c>
    </row>
    <row r="467" spans="5:8" ht="12.75" customHeight="1" x14ac:dyDescent="0.2">
      <c r="E467" s="227" t="str">
        <f t="shared" si="1"/>
        <v>Indonesia</v>
      </c>
      <c r="F467" s="229">
        <f t="shared" ref="F467:H467" si="41">F372 * (1 + $F$424)</f>
        <v>98.249872484436324</v>
      </c>
      <c r="G467" s="229">
        <f t="shared" si="41"/>
        <v>132.35776084037636</v>
      </c>
      <c r="H467" s="229">
        <f t="shared" si="41"/>
        <v>756.2097957878002</v>
      </c>
    </row>
    <row r="468" spans="5:8" ht="12.75" customHeight="1" x14ac:dyDescent="0.2">
      <c r="E468" s="227" t="str">
        <f t="shared" si="1"/>
        <v>India</v>
      </c>
      <c r="F468" s="229">
        <f t="shared" ref="F468:H468" si="42">F373 * (1 + $F$424)</f>
        <v>57.442019099590695</v>
      </c>
      <c r="G468" s="229">
        <f t="shared" si="42"/>
        <v>74.338271174684763</v>
      </c>
      <c r="H468" s="229">
        <f t="shared" si="42"/>
        <v>146.30597177637645</v>
      </c>
    </row>
    <row r="469" spans="5:8" ht="12.75" customHeight="1" x14ac:dyDescent="0.2">
      <c r="E469" s="227" t="str">
        <f t="shared" si="1"/>
        <v>Iraq</v>
      </c>
      <c r="F469" s="229">
        <f t="shared" ref="F469:H469" si="43">F374 * (1 + $F$424)</f>
        <v>107.49656855806265</v>
      </c>
      <c r="G469" s="229">
        <f t="shared" si="43"/>
        <v>121.88131482541297</v>
      </c>
      <c r="H469" s="229">
        <f t="shared" si="43"/>
        <v>169.21668732317147</v>
      </c>
    </row>
    <row r="470" spans="5:8" ht="12.75" customHeight="1" x14ac:dyDescent="0.2">
      <c r="E470" s="227" t="str">
        <f t="shared" si="1"/>
        <v>Iran</v>
      </c>
      <c r="F470" s="229">
        <f t="shared" ref="F470:H470" si="44">F375 * (1 + $F$424)</f>
        <v>115.11524087308793</v>
      </c>
      <c r="G470" s="229">
        <f t="shared" si="44"/>
        <v>147.71913431546275</v>
      </c>
      <c r="H470" s="229">
        <f t="shared" si="44"/>
        <v>211.73209165881389</v>
      </c>
    </row>
    <row r="471" spans="5:8" ht="12.75" customHeight="1" x14ac:dyDescent="0.2">
      <c r="E471" s="227" t="str">
        <f t="shared" si="1"/>
        <v>Italy</v>
      </c>
      <c r="F471" s="229">
        <f t="shared" ref="F471:H471" si="45">F376 * (1 + $F$424)</f>
        <v>45.173797770977998</v>
      </c>
      <c r="G471" s="229">
        <f t="shared" si="45"/>
        <v>52.73030604824369</v>
      </c>
      <c r="H471" s="229">
        <f t="shared" si="45"/>
        <v>127.5208484610979</v>
      </c>
    </row>
    <row r="472" spans="5:8" ht="12.75" customHeight="1" x14ac:dyDescent="0.2">
      <c r="E472" s="227" t="str">
        <f t="shared" si="1"/>
        <v>Jordan</v>
      </c>
      <c r="F472" s="229">
        <f t="shared" ref="F472:H472" si="46">F377 * (1 + $F$424)</f>
        <v>47.298666152444213</v>
      </c>
      <c r="G472" s="229">
        <f t="shared" si="46"/>
        <v>54.898902928930639</v>
      </c>
      <c r="H472" s="229">
        <f t="shared" si="46"/>
        <v>134.45702596468567</v>
      </c>
    </row>
    <row r="473" spans="5:8" ht="12.75" customHeight="1" x14ac:dyDescent="0.2">
      <c r="E473" s="227" t="str">
        <f t="shared" si="1"/>
        <v>Japan</v>
      </c>
      <c r="F473" s="229">
        <f t="shared" ref="F473:H473" si="47">F378 * (1 + $F$424)</f>
        <v>50.771030107310793</v>
      </c>
      <c r="G473" s="229">
        <f t="shared" si="47"/>
        <v>66.665527086606659</v>
      </c>
      <c r="H473" s="229">
        <f t="shared" si="47"/>
        <v>194.02805077107166</v>
      </c>
    </row>
    <row r="474" spans="5:8" ht="12.75" customHeight="1" x14ac:dyDescent="0.2">
      <c r="E474" s="227" t="str">
        <f t="shared" si="1"/>
        <v>Kyrgyzstan</v>
      </c>
      <c r="F474" s="229">
        <f t="shared" ref="F474:H474" si="48">F379 * (1 + $F$424)</f>
        <v>58.249619076033213</v>
      </c>
      <c r="G474" s="229">
        <f t="shared" si="48"/>
        <v>81.448783633334614</v>
      </c>
      <c r="H474" s="229">
        <f t="shared" si="48"/>
        <v>328.23324544200932</v>
      </c>
    </row>
    <row r="475" spans="5:8" ht="12.75" customHeight="1" x14ac:dyDescent="0.2">
      <c r="E475" s="227" t="str">
        <f t="shared" si="1"/>
        <v>Kuwait</v>
      </c>
      <c r="F475" s="229">
        <f t="shared" ref="F475:H475" si="49">F380 * (1 + $F$424)</f>
        <v>48.260878129482307</v>
      </c>
      <c r="G475" s="229">
        <f t="shared" si="49"/>
        <v>59.841634667535985</v>
      </c>
      <c r="H475" s="229">
        <f t="shared" si="49"/>
        <v>127.46440079837529</v>
      </c>
    </row>
    <row r="476" spans="5:8" ht="12.75" customHeight="1" x14ac:dyDescent="0.2">
      <c r="E476" s="227" t="str">
        <f t="shared" si="1"/>
        <v>Kazakhstan</v>
      </c>
      <c r="F476" s="229">
        <f t="shared" ref="F476:H476" si="50">F381 * (1 + $F$424)</f>
        <v>66.957110165476664</v>
      </c>
      <c r="G476" s="229">
        <f t="shared" si="50"/>
        <v>83.906598581482072</v>
      </c>
      <c r="H476" s="229">
        <f t="shared" si="50"/>
        <v>153.59746305241109</v>
      </c>
    </row>
    <row r="477" spans="5:8" ht="12.75" customHeight="1" x14ac:dyDescent="0.2">
      <c r="E477" s="227" t="str">
        <f t="shared" si="1"/>
        <v>Lithuania</v>
      </c>
      <c r="F477" s="229">
        <f t="shared" ref="F477:H477" si="51">F382 * (1 + $F$424)</f>
        <v>65.886326230716648</v>
      </c>
      <c r="G477" s="229">
        <f t="shared" si="51"/>
        <v>84.371764143306692</v>
      </c>
      <c r="H477" s="229">
        <f t="shared" si="51"/>
        <v>212.18105710451002</v>
      </c>
    </row>
    <row r="478" spans="5:8" ht="12.75" customHeight="1" x14ac:dyDescent="0.2">
      <c r="E478" s="227" t="str">
        <f t="shared" si="1"/>
        <v>Latvia</v>
      </c>
      <c r="F478" s="229">
        <f t="shared" ref="F478:H478" si="52">F383 * (1 + $F$424)</f>
        <v>63.597463530926873</v>
      </c>
      <c r="G478" s="229">
        <f t="shared" si="52"/>
        <v>77.053615212775767</v>
      </c>
      <c r="H478" s="229">
        <f t="shared" si="52"/>
        <v>153.79577016020804</v>
      </c>
    </row>
    <row r="479" spans="5:8" ht="12.75" customHeight="1" x14ac:dyDescent="0.2">
      <c r="E479" s="227" t="str">
        <f t="shared" si="1"/>
        <v>Libya</v>
      </c>
      <c r="F479" s="229">
        <f t="shared" ref="F479:H479" si="53">F384 * (1 + $F$424)</f>
        <v>71.067837263113063</v>
      </c>
      <c r="G479" s="229">
        <f t="shared" si="53"/>
        <v>95.255945798888149</v>
      </c>
      <c r="H479" s="229">
        <f t="shared" si="53"/>
        <v>177.76874047784844</v>
      </c>
    </row>
    <row r="480" spans="5:8" ht="12.75" customHeight="1" x14ac:dyDescent="0.2">
      <c r="E480" s="227" t="str">
        <f t="shared" si="1"/>
        <v>Morocco</v>
      </c>
      <c r="F480" s="229">
        <f t="shared" ref="F480:H480" si="54">F385 * (1 + $F$424)</f>
        <v>64.123628361496941</v>
      </c>
      <c r="G480" s="229">
        <f t="shared" si="54"/>
        <v>80.860391891483445</v>
      </c>
      <c r="H480" s="229">
        <f t="shared" si="54"/>
        <v>177.98513756183598</v>
      </c>
    </row>
    <row r="481" spans="5:8" ht="12.75" customHeight="1" x14ac:dyDescent="0.2">
      <c r="E481" s="227" t="str">
        <f t="shared" si="1"/>
        <v>Myanmar</v>
      </c>
      <c r="F481" s="229">
        <f t="shared" ref="F481:H481" si="55">F386 * (1 + $F$424)</f>
        <v>118.06857887690001</v>
      </c>
      <c r="G481" s="229">
        <f t="shared" si="55"/>
        <v>174.49249471842137</v>
      </c>
      <c r="H481" s="229">
        <f t="shared" si="55"/>
        <v>453.20803434196927</v>
      </c>
    </row>
    <row r="482" spans="5:8" ht="12.75" customHeight="1" x14ac:dyDescent="0.2">
      <c r="E482" s="227" t="str">
        <f t="shared" si="1"/>
        <v>Mauritania</v>
      </c>
      <c r="F482" s="229">
        <f t="shared" ref="F482:H482" si="56">F387 * (1 + $F$424)</f>
        <v>100.73595454255988</v>
      </c>
      <c r="G482" s="229">
        <f t="shared" si="56"/>
        <v>127.97875117813618</v>
      </c>
      <c r="H482" s="229">
        <f t="shared" si="56"/>
        <v>186.20919053959111</v>
      </c>
    </row>
    <row r="483" spans="5:8" ht="12.75" customHeight="1" x14ac:dyDescent="0.2">
      <c r="E483" s="227" t="str">
        <f t="shared" si="1"/>
        <v>Mexico</v>
      </c>
      <c r="F483" s="229">
        <f t="shared" ref="F483:H483" si="57">F388 * (1 + $F$424)</f>
        <v>56.376267984442237</v>
      </c>
      <c r="G483" s="229">
        <f t="shared" si="57"/>
        <v>85.346985678603346</v>
      </c>
      <c r="H483" s="229">
        <f t="shared" si="57"/>
        <v>102.67944589637909</v>
      </c>
    </row>
    <row r="484" spans="5:8" ht="12.75" customHeight="1" x14ac:dyDescent="0.2">
      <c r="E484" s="227" t="str">
        <f t="shared" si="1"/>
        <v>Malaysia</v>
      </c>
      <c r="F484" s="229">
        <f t="shared" ref="F484:H484" si="58">F389 * (1 + $F$424)</f>
        <v>85.892846285703754</v>
      </c>
      <c r="G484" s="229">
        <f t="shared" si="58"/>
        <v>111.56406245961702</v>
      </c>
      <c r="H484" s="229">
        <f t="shared" si="58"/>
        <v>177.44801096171992</v>
      </c>
    </row>
    <row r="485" spans="5:8" ht="12.75" customHeight="1" x14ac:dyDescent="0.2">
      <c r="E485" s="227" t="str">
        <f t="shared" si="1"/>
        <v>Niger</v>
      </c>
      <c r="F485" s="229">
        <f t="shared" ref="F485:H485" si="59">F390 * (1 + $F$424)</f>
        <v>68.172678654184111</v>
      </c>
      <c r="G485" s="229">
        <f t="shared" si="59"/>
        <v>98.128943373807687</v>
      </c>
      <c r="H485" s="229">
        <f t="shared" si="59"/>
        <v>156.78459104955965</v>
      </c>
    </row>
    <row r="486" spans="5:8" ht="12.75" customHeight="1" x14ac:dyDescent="0.2">
      <c r="E486" s="227" t="str">
        <f t="shared" si="1"/>
        <v>Nigeria</v>
      </c>
      <c r="F486" s="229">
        <f t="shared" ref="F486:H486" si="60">F391 * (1 + $F$424)</f>
        <v>92.333895402495912</v>
      </c>
      <c r="G486" s="229">
        <f t="shared" si="60"/>
        <v>108.70574387775011</v>
      </c>
      <c r="H486" s="229">
        <f t="shared" si="60"/>
        <v>152.21332662353163</v>
      </c>
    </row>
    <row r="487" spans="5:8" ht="12.75" customHeight="1" x14ac:dyDescent="0.2">
      <c r="E487" s="227" t="str">
        <f t="shared" si="1"/>
        <v>Netherlands</v>
      </c>
      <c r="F487" s="229">
        <f t="shared" ref="F487:H487" si="61">F392 * (1 + $F$424)</f>
        <v>28.142726774161215</v>
      </c>
      <c r="G487" s="229">
        <f t="shared" si="61"/>
        <v>33.864973833680587</v>
      </c>
      <c r="H487" s="229">
        <f t="shared" si="61"/>
        <v>88.760877932245933</v>
      </c>
    </row>
    <row r="488" spans="5:8" ht="12.75" customHeight="1" x14ac:dyDescent="0.2">
      <c r="E488" s="227" t="str">
        <f t="shared" si="1"/>
        <v>Norway</v>
      </c>
      <c r="F488" s="229">
        <f t="shared" ref="F488:H488" si="62">F393 * (1 + $F$424)</f>
        <v>39.060001083061337</v>
      </c>
      <c r="G488" s="229">
        <f t="shared" si="62"/>
        <v>48.432328762199361</v>
      </c>
      <c r="H488" s="229">
        <f t="shared" si="62"/>
        <v>98.802024157810649</v>
      </c>
    </row>
    <row r="489" spans="5:8" ht="12.75" customHeight="1" x14ac:dyDescent="0.2">
      <c r="E489" s="227" t="str">
        <f t="shared" si="1"/>
        <v>New Zealand</v>
      </c>
      <c r="F489" s="229">
        <f t="shared" ref="F489:H489" si="63">F394 * (1 + $F$424)</f>
        <v>36.594363155945217</v>
      </c>
      <c r="G489" s="229">
        <f t="shared" si="63"/>
        <v>70.922700529922778</v>
      </c>
      <c r="H489" s="229">
        <f t="shared" si="63"/>
        <v>115.11765502915121</v>
      </c>
    </row>
    <row r="490" spans="5:8" ht="12.75" customHeight="1" x14ac:dyDescent="0.2">
      <c r="E490" s="227" t="str">
        <f t="shared" si="1"/>
        <v>Oman</v>
      </c>
      <c r="F490" s="229">
        <f t="shared" ref="F490:H490" si="64">F395 * (1 + $F$424)</f>
        <v>85.275207914908293</v>
      </c>
      <c r="G490" s="229">
        <f t="shared" si="64"/>
        <v>101.00784381076676</v>
      </c>
      <c r="H490" s="229">
        <f t="shared" si="64"/>
        <v>185.20085269580304</v>
      </c>
    </row>
    <row r="491" spans="5:8" ht="12.75" customHeight="1" x14ac:dyDescent="0.2">
      <c r="E491" s="227" t="str">
        <f t="shared" si="1"/>
        <v>Peru</v>
      </c>
      <c r="F491" s="229">
        <f t="shared" ref="F491:H491" si="65">F396 * (1 + $F$424)</f>
        <v>58.446506137314955</v>
      </c>
      <c r="G491" s="229">
        <f t="shared" si="65"/>
        <v>94.646880007467146</v>
      </c>
      <c r="H491" s="229">
        <f t="shared" si="65"/>
        <v>236.53419077654303</v>
      </c>
    </row>
    <row r="492" spans="5:8" ht="12.75" customHeight="1" x14ac:dyDescent="0.2">
      <c r="E492" s="227" t="str">
        <f t="shared" ref="E492:E516" si="66">E397</f>
        <v>Papua New Guinea</v>
      </c>
      <c r="F492" s="229">
        <f t="shared" ref="F492:H492" si="67">F397 * (1 + $F$424)</f>
        <v>64.203322726781948</v>
      </c>
      <c r="G492" s="229">
        <f t="shared" si="67"/>
        <v>73.358283460184509</v>
      </c>
      <c r="H492" s="229">
        <f t="shared" si="67"/>
        <v>162.32236239468526</v>
      </c>
    </row>
    <row r="493" spans="5:8" ht="12.75" customHeight="1" x14ac:dyDescent="0.2">
      <c r="E493" s="227" t="str">
        <f t="shared" si="66"/>
        <v>Philippines</v>
      </c>
      <c r="F493" s="229">
        <f t="shared" ref="F493:H493" si="68">F398 * (1 + $F$424)</f>
        <v>52.248747482086642</v>
      </c>
      <c r="G493" s="229">
        <f t="shared" si="68"/>
        <v>100.21688353308352</v>
      </c>
      <c r="H493" s="229">
        <f t="shared" si="68"/>
        <v>147.27839519961657</v>
      </c>
    </row>
    <row r="494" spans="5:8" ht="12.75" customHeight="1" x14ac:dyDescent="0.2">
      <c r="E494" s="227" t="str">
        <f t="shared" si="66"/>
        <v>Pakistan</v>
      </c>
      <c r="F494" s="229">
        <f t="shared" ref="F494:H494" si="69">F399 * (1 + $F$424)</f>
        <v>91.722724998302596</v>
      </c>
      <c r="G494" s="229">
        <f t="shared" si="69"/>
        <v>105.69607836039285</v>
      </c>
      <c r="H494" s="229">
        <f t="shared" si="69"/>
        <v>210.88647535578019</v>
      </c>
    </row>
    <row r="495" spans="5:8" ht="12.75" customHeight="1" x14ac:dyDescent="0.2">
      <c r="E495" s="227" t="str">
        <f t="shared" si="66"/>
        <v>Poland</v>
      </c>
      <c r="F495" s="229">
        <f t="shared" ref="F495:H495" si="70">F400 * (1 + $F$424)</f>
        <v>56.920722561224792</v>
      </c>
      <c r="G495" s="229">
        <f t="shared" si="70"/>
        <v>70.994340945031752</v>
      </c>
      <c r="H495" s="229">
        <f t="shared" si="70"/>
        <v>177.06403828836378</v>
      </c>
    </row>
    <row r="496" spans="5:8" ht="12.75" customHeight="1" x14ac:dyDescent="0.2">
      <c r="E496" s="227" t="str">
        <f t="shared" si="66"/>
        <v>Qatar</v>
      </c>
      <c r="F496" s="229">
        <f t="shared" ref="F496:H496" si="71">F401 * (1 + $F$424)</f>
        <v>48.881693644482269</v>
      </c>
      <c r="G496" s="229">
        <f t="shared" si="71"/>
        <v>56.175806193362888</v>
      </c>
      <c r="H496" s="229">
        <f t="shared" si="71"/>
        <v>98.73868561507058</v>
      </c>
    </row>
    <row r="497" spans="5:8" ht="12.75" customHeight="1" x14ac:dyDescent="0.2">
      <c r="E497" s="227" t="str">
        <f t="shared" si="66"/>
        <v>Romania</v>
      </c>
      <c r="F497" s="229">
        <f t="shared" ref="F497:H497" si="72">F402 * (1 + $F$424)</f>
        <v>51.37329098358498</v>
      </c>
      <c r="G497" s="229">
        <f t="shared" si="72"/>
        <v>64.481236425363576</v>
      </c>
      <c r="H497" s="229">
        <f t="shared" si="72"/>
        <v>197.94690584473588</v>
      </c>
    </row>
    <row r="498" spans="5:8" ht="12.75" customHeight="1" x14ac:dyDescent="0.2">
      <c r="E498" s="227" t="str">
        <f t="shared" si="66"/>
        <v>Serbia</v>
      </c>
      <c r="F498" s="229">
        <f t="shared" ref="F498:H498" si="73">F403 * (1 + $F$424)</f>
        <v>53.299313717889206</v>
      </c>
      <c r="G498" s="229">
        <f t="shared" si="73"/>
        <v>66.533241570093125</v>
      </c>
      <c r="H498" s="229">
        <f t="shared" si="73"/>
        <v>176.2406355067005</v>
      </c>
    </row>
    <row r="499" spans="5:8" ht="12.75" customHeight="1" x14ac:dyDescent="0.2">
      <c r="E499" s="227" t="str">
        <f t="shared" si="66"/>
        <v>Russian Federation</v>
      </c>
      <c r="F499" s="229">
        <f t="shared" ref="F499:H499" si="74">F404 * (1 + $F$424)</f>
        <v>69.882282720427057</v>
      </c>
      <c r="G499" s="229">
        <f t="shared" si="74"/>
        <v>84.320727934921607</v>
      </c>
      <c r="H499" s="229">
        <f t="shared" si="74"/>
        <v>155.82981702554792</v>
      </c>
    </row>
    <row r="500" spans="5:8" ht="12.75" customHeight="1" x14ac:dyDescent="0.2">
      <c r="E500" s="227" t="str">
        <f t="shared" si="66"/>
        <v>Saudi Arabia</v>
      </c>
      <c r="F500" s="229">
        <f t="shared" ref="F500:H500" si="75">F405 * (1 + $F$424)</f>
        <v>36.09730416212328</v>
      </c>
      <c r="G500" s="229">
        <f t="shared" si="75"/>
        <v>40.121138919746336</v>
      </c>
      <c r="H500" s="229">
        <f t="shared" si="75"/>
        <v>60.206640911098276</v>
      </c>
    </row>
    <row r="501" spans="5:8" ht="12.75" customHeight="1" x14ac:dyDescent="0.2">
      <c r="E501" s="227" t="str">
        <f t="shared" si="66"/>
        <v>Sudan</v>
      </c>
      <c r="F501" s="229">
        <f t="shared" ref="F501:H501" si="76">F406 * (1 + $F$424)</f>
        <v>91.255698579342081</v>
      </c>
      <c r="G501" s="229">
        <f t="shared" si="76"/>
        <v>128.65593659256382</v>
      </c>
      <c r="H501" s="229">
        <f t="shared" si="76"/>
        <v>203.23037143423483</v>
      </c>
    </row>
    <row r="502" spans="5:8" ht="12.75" customHeight="1" x14ac:dyDescent="0.2">
      <c r="E502" s="227" t="str">
        <f t="shared" si="66"/>
        <v>Suriname</v>
      </c>
      <c r="F502" s="229">
        <f t="shared" ref="F502:H502" si="77">F407 * (1 + $F$424)</f>
        <v>52.774283599218151</v>
      </c>
      <c r="G502" s="229">
        <f t="shared" si="77"/>
        <v>71.399799769947251</v>
      </c>
      <c r="H502" s="229">
        <f t="shared" si="77"/>
        <v>133.71314812196186</v>
      </c>
    </row>
    <row r="503" spans="5:8" ht="12.75" customHeight="1" x14ac:dyDescent="0.2">
      <c r="E503" s="227" t="str">
        <f t="shared" si="66"/>
        <v>Syria</v>
      </c>
      <c r="F503" s="229">
        <f t="shared" ref="F503:H503" si="78">F408 * (1 + $F$424)</f>
        <v>206.22081149979857</v>
      </c>
      <c r="G503" s="229">
        <f t="shared" si="78"/>
        <v>257.76787474050116</v>
      </c>
      <c r="H503" s="229">
        <f t="shared" si="78"/>
        <v>417.02197107866039</v>
      </c>
    </row>
    <row r="504" spans="5:8" ht="12.75" customHeight="1" x14ac:dyDescent="0.2">
      <c r="E504" s="227" t="str">
        <f t="shared" si="66"/>
        <v>Chad</v>
      </c>
      <c r="F504" s="229">
        <f t="shared" ref="F504:H504" si="79">F409 * (1 + $F$424)</f>
        <v>66.748233221341081</v>
      </c>
      <c r="G504" s="229">
        <f t="shared" si="79"/>
        <v>88.199299251434525</v>
      </c>
      <c r="H504" s="229">
        <f t="shared" si="79"/>
        <v>157.65128267303297</v>
      </c>
    </row>
    <row r="505" spans="5:8" ht="12.75" customHeight="1" x14ac:dyDescent="0.2">
      <c r="E505" s="227" t="str">
        <f t="shared" si="66"/>
        <v>Thailand</v>
      </c>
      <c r="F505" s="229">
        <f t="shared" ref="F505:H505" si="80">F410 * (1 + $F$424)</f>
        <v>31.002518102691138</v>
      </c>
      <c r="G505" s="229">
        <f t="shared" si="80"/>
        <v>44.207504165313708</v>
      </c>
      <c r="H505" s="229">
        <f t="shared" si="80"/>
        <v>104.35231085725394</v>
      </c>
    </row>
    <row r="506" spans="5:8" ht="12.75" customHeight="1" x14ac:dyDescent="0.2">
      <c r="E506" s="227" t="str">
        <f t="shared" si="66"/>
        <v>Tajikistan</v>
      </c>
      <c r="F506" s="229">
        <f t="shared" ref="F506:H506" si="81">F411 * (1 + $F$424)</f>
        <v>55.07585340660944</v>
      </c>
      <c r="G506" s="229">
        <f t="shared" si="81"/>
        <v>81.284196148572448</v>
      </c>
      <c r="H506" s="229">
        <f t="shared" si="81"/>
        <v>160.31998473342929</v>
      </c>
    </row>
    <row r="507" spans="5:8" ht="12.75" customHeight="1" x14ac:dyDescent="0.2">
      <c r="E507" s="227" t="str">
        <f t="shared" si="66"/>
        <v>Turkmenistan</v>
      </c>
      <c r="F507" s="229">
        <f t="shared" ref="F507:H507" si="82">F412 * (1 + $F$424)</f>
        <v>100.72396437434668</v>
      </c>
      <c r="G507" s="229">
        <f t="shared" si="82"/>
        <v>137.46713816197797</v>
      </c>
      <c r="H507" s="229">
        <f t="shared" si="82"/>
        <v>208.9552618506475</v>
      </c>
    </row>
    <row r="508" spans="5:8" ht="12.75" customHeight="1" x14ac:dyDescent="0.2">
      <c r="E508" s="227" t="str">
        <f t="shared" si="66"/>
        <v>Tunisia</v>
      </c>
      <c r="F508" s="229">
        <f t="shared" ref="F508:H508" si="83">F413 * (1 + $F$424)</f>
        <v>112.41190025003348</v>
      </c>
      <c r="G508" s="229">
        <f t="shared" si="83"/>
        <v>133.25492202395458</v>
      </c>
      <c r="H508" s="229">
        <f t="shared" si="83"/>
        <v>230.66455313319892</v>
      </c>
    </row>
    <row r="509" spans="5:8" ht="12.75" customHeight="1" x14ac:dyDescent="0.2">
      <c r="E509" s="227" t="str">
        <f t="shared" si="66"/>
        <v>Turkey</v>
      </c>
      <c r="F509" s="229">
        <f t="shared" ref="F509:H509" si="84">F414 * (1 + $F$424)</f>
        <v>55.028591238023949</v>
      </c>
      <c r="G509" s="229">
        <f t="shared" si="84"/>
        <v>72.862281048178986</v>
      </c>
      <c r="H509" s="229">
        <f t="shared" si="84"/>
        <v>152.83604843714764</v>
      </c>
    </row>
    <row r="510" spans="5:8" ht="12.75" customHeight="1" x14ac:dyDescent="0.2">
      <c r="E510" s="227" t="str">
        <f t="shared" si="66"/>
        <v>Trinidad and Tobago</v>
      </c>
      <c r="F510" s="229">
        <f t="shared" ref="F510:H510" si="85">F415 * (1 + $F$424)</f>
        <v>81.212355958498364</v>
      </c>
      <c r="G510" s="229">
        <f t="shared" si="85"/>
        <v>123.45424593535824</v>
      </c>
      <c r="H510" s="229">
        <f t="shared" si="85"/>
        <v>247.89963647309895</v>
      </c>
    </row>
    <row r="511" spans="5:8" ht="12.75" customHeight="1" x14ac:dyDescent="0.2">
      <c r="E511" s="227" t="str">
        <f t="shared" si="66"/>
        <v>Ukraine</v>
      </c>
      <c r="F511" s="229">
        <f t="shared" ref="F511:H511" si="86">F416 * (1 + $F$424)</f>
        <v>84.941455062535695</v>
      </c>
      <c r="G511" s="229">
        <f t="shared" si="86"/>
        <v>102.29135056290059</v>
      </c>
      <c r="H511" s="229">
        <f t="shared" si="86"/>
        <v>220.44002806974353</v>
      </c>
    </row>
    <row r="512" spans="5:8" ht="12.75" customHeight="1" x14ac:dyDescent="0.2">
      <c r="E512" s="227" t="str">
        <f t="shared" si="66"/>
        <v>United States</v>
      </c>
      <c r="F512" s="229">
        <f t="shared" ref="F512:H512" si="87">F417 * (1 + $F$424)</f>
        <v>74.475904233626721</v>
      </c>
      <c r="G512" s="229">
        <f t="shared" si="87"/>
        <v>97.565341888220615</v>
      </c>
      <c r="H512" s="229">
        <f t="shared" si="87"/>
        <v>158.51031510590838</v>
      </c>
    </row>
    <row r="513" spans="1:58" ht="12.75" customHeight="1" x14ac:dyDescent="0.2">
      <c r="E513" s="227" t="str">
        <f t="shared" si="66"/>
        <v>Uzbekistan</v>
      </c>
      <c r="F513" s="229">
        <f t="shared" ref="F513:H513" si="88">F418 * (1 + $F$424)</f>
        <v>165.09643945363447</v>
      </c>
      <c r="G513" s="229">
        <f t="shared" si="88"/>
        <v>237.50668048121113</v>
      </c>
      <c r="H513" s="229">
        <f t="shared" si="88"/>
        <v>357.46761910201639</v>
      </c>
    </row>
    <row r="514" spans="1:58" ht="12.75" customHeight="1" x14ac:dyDescent="0.2">
      <c r="E514" s="227" t="str">
        <f t="shared" si="66"/>
        <v>Venezuela</v>
      </c>
      <c r="F514" s="229">
        <f t="shared" ref="F514:H514" si="89">F419 * (1 + $F$424)</f>
        <v>123.22270063066691</v>
      </c>
      <c r="G514" s="229">
        <f t="shared" si="89"/>
        <v>175.39065603173526</v>
      </c>
      <c r="H514" s="229">
        <f t="shared" si="89"/>
        <v>292.69800869377025</v>
      </c>
    </row>
    <row r="515" spans="1:58" ht="12.75" customHeight="1" x14ac:dyDescent="0.2">
      <c r="E515" s="227" t="str">
        <f t="shared" si="66"/>
        <v>Vietnam</v>
      </c>
      <c r="F515" s="229">
        <f t="shared" ref="F515:H515" si="90">F420 * (1 + $F$424)</f>
        <v>61.64157958612067</v>
      </c>
      <c r="G515" s="229">
        <f t="shared" si="90"/>
        <v>76.574841083651876</v>
      </c>
      <c r="H515" s="229">
        <f t="shared" si="90"/>
        <v>118.20199535861894</v>
      </c>
    </row>
    <row r="516" spans="1:58" ht="12.75" customHeight="1" x14ac:dyDescent="0.2">
      <c r="E516" s="227" t="str">
        <f t="shared" si="66"/>
        <v>Yemen</v>
      </c>
      <c r="F516" s="229">
        <f t="shared" ref="F516:H516" si="91">F421 * (1 + $F$424)</f>
        <v>175.92811386463791</v>
      </c>
      <c r="G516" s="229">
        <f t="shared" si="91"/>
        <v>232.96849874327688</v>
      </c>
      <c r="H516" s="229">
        <f t="shared" si="91"/>
        <v>346.91999114414523</v>
      </c>
    </row>
    <row r="518" spans="1:58" ht="12.75" customHeight="1" x14ac:dyDescent="0.2">
      <c r="A518" s="8" t="s">
        <v>880</v>
      </c>
      <c r="B518" s="8"/>
      <c r="C518" s="60"/>
      <c r="D518" s="9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</row>
    <row r="520" spans="1:58" ht="12.75" customHeight="1" x14ac:dyDescent="0.2">
      <c r="B520" s="13" t="s">
        <v>884</v>
      </c>
    </row>
    <row r="521" spans="1:58" ht="12.75" customHeight="1" x14ac:dyDescent="0.2">
      <c r="E521" s="46" t="s">
        <v>43</v>
      </c>
      <c r="F521" s="228" t="s">
        <v>783</v>
      </c>
      <c r="G521" s="228" t="s">
        <v>797</v>
      </c>
      <c r="H521" s="228" t="s">
        <v>784</v>
      </c>
      <c r="I521" s="50"/>
      <c r="J521" s="46"/>
      <c r="K521" s="46"/>
      <c r="L521" s="46"/>
    </row>
    <row r="522" spans="1:58" ht="12.75" customHeight="1" x14ac:dyDescent="0.2">
      <c r="E522" s="233" t="s">
        <v>192</v>
      </c>
      <c r="F522" s="234">
        <v>104.46605203424015</v>
      </c>
      <c r="G522" s="234">
        <v>119.50930821805721</v>
      </c>
      <c r="H522" s="234">
        <v>176.31640585581499</v>
      </c>
      <c r="J522" s="45"/>
      <c r="K522" s="300"/>
    </row>
    <row r="523" spans="1:58" ht="12.75" customHeight="1" x14ac:dyDescent="0.2">
      <c r="E523" s="233" t="s">
        <v>195</v>
      </c>
      <c r="F523" s="234">
        <v>79.912901880462059</v>
      </c>
      <c r="G523" s="234">
        <v>94.956158064279123</v>
      </c>
      <c r="H523" s="234">
        <v>151.7632557020369</v>
      </c>
      <c r="J523" s="45"/>
      <c r="K523" s="300"/>
    </row>
    <row r="524" spans="1:58" ht="12.75" customHeight="1" x14ac:dyDescent="0.2">
      <c r="E524" s="233" t="s">
        <v>199</v>
      </c>
      <c r="F524" s="234">
        <v>83.472806895093541</v>
      </c>
      <c r="G524" s="234">
        <v>98.516063078910605</v>
      </c>
      <c r="H524" s="234">
        <v>155.32316071666838</v>
      </c>
      <c r="J524" s="45"/>
      <c r="K524" s="300"/>
    </row>
    <row r="525" spans="1:58" ht="12.75" customHeight="1" x14ac:dyDescent="0.2">
      <c r="E525" s="233" t="s">
        <v>202</v>
      </c>
      <c r="F525" s="234">
        <v>40.186959068671143</v>
      </c>
      <c r="G525" s="234">
        <v>55.230215252488208</v>
      </c>
      <c r="H525" s="234">
        <v>112.03731289024599</v>
      </c>
      <c r="J525" s="45"/>
      <c r="K525" s="300"/>
    </row>
    <row r="526" spans="1:58" ht="12.75" customHeight="1" x14ac:dyDescent="0.2">
      <c r="E526" s="233" t="s">
        <v>204</v>
      </c>
      <c r="F526" s="234">
        <v>55.729654181309456</v>
      </c>
      <c r="G526" s="234">
        <v>70.772910365126506</v>
      </c>
      <c r="H526" s="234">
        <v>127.58000800288428</v>
      </c>
      <c r="J526" s="45"/>
      <c r="K526" s="300"/>
    </row>
    <row r="527" spans="1:58" ht="12.75" customHeight="1" x14ac:dyDescent="0.2">
      <c r="E527" s="233" t="s">
        <v>206</v>
      </c>
      <c r="F527" s="234">
        <v>62.006860829142497</v>
      </c>
      <c r="G527" s="234">
        <v>77.050117012959561</v>
      </c>
      <c r="H527" s="234">
        <v>133.85721465071734</v>
      </c>
      <c r="J527" s="45"/>
      <c r="K527" s="300"/>
    </row>
    <row r="528" spans="1:58" ht="12.75" customHeight="1" x14ac:dyDescent="0.2">
      <c r="E528" s="233" t="s">
        <v>207</v>
      </c>
      <c r="F528" s="234">
        <v>97.431505308668179</v>
      </c>
      <c r="G528" s="234">
        <v>112.47476149248524</v>
      </c>
      <c r="H528" s="234">
        <v>169.28185913024302</v>
      </c>
      <c r="J528" s="45"/>
      <c r="K528" s="300"/>
    </row>
    <row r="529" spans="5:11" ht="12.75" customHeight="1" x14ac:dyDescent="0.2">
      <c r="E529" s="233" t="s">
        <v>651</v>
      </c>
      <c r="F529" s="234">
        <v>82.202260192751822</v>
      </c>
      <c r="G529" s="234">
        <v>97.245516376568872</v>
      </c>
      <c r="H529" s="234">
        <v>154.05261401432665</v>
      </c>
      <c r="J529" s="45"/>
      <c r="K529" s="300"/>
    </row>
    <row r="530" spans="5:11" ht="12.75" customHeight="1" x14ac:dyDescent="0.2">
      <c r="E530" s="233" t="s">
        <v>219</v>
      </c>
      <c r="F530" s="234">
        <v>70.38198176464347</v>
      </c>
      <c r="G530" s="234">
        <v>85.425237948460534</v>
      </c>
      <c r="H530" s="234">
        <v>142.23233558621831</v>
      </c>
      <c r="J530" s="45"/>
      <c r="K530" s="300"/>
    </row>
    <row r="531" spans="5:11" ht="12.75" customHeight="1" x14ac:dyDescent="0.2">
      <c r="E531" s="233" t="s">
        <v>652</v>
      </c>
      <c r="F531" s="234">
        <v>36.205069109814872</v>
      </c>
      <c r="G531" s="234">
        <v>51.248325293631929</v>
      </c>
      <c r="H531" s="234">
        <v>108.0554229313897</v>
      </c>
      <c r="J531" s="45"/>
      <c r="K531" s="300"/>
    </row>
    <row r="532" spans="5:11" ht="12.75" customHeight="1" x14ac:dyDescent="0.2">
      <c r="E532" s="233" t="s">
        <v>226</v>
      </c>
      <c r="F532" s="234">
        <v>52.583984828153447</v>
      </c>
      <c r="G532" s="234">
        <v>67.627241011970511</v>
      </c>
      <c r="H532" s="234">
        <v>124.43433864972829</v>
      </c>
      <c r="J532" s="45"/>
      <c r="K532" s="300"/>
    </row>
    <row r="533" spans="5:11" ht="12.75" customHeight="1" x14ac:dyDescent="0.2">
      <c r="E533" s="233" t="s">
        <v>227</v>
      </c>
      <c r="F533" s="234">
        <v>59.191674728228861</v>
      </c>
      <c r="G533" s="234">
        <v>74.234930912045911</v>
      </c>
      <c r="H533" s="234">
        <v>131.04202854980369</v>
      </c>
      <c r="J533" s="45"/>
      <c r="K533" s="300"/>
    </row>
    <row r="534" spans="5:11" ht="12.75" customHeight="1" x14ac:dyDescent="0.2">
      <c r="E534" s="233" t="s">
        <v>230</v>
      </c>
      <c r="F534" s="234">
        <v>23.07427322049195</v>
      </c>
      <c r="G534" s="234">
        <v>38.11752940430901</v>
      </c>
      <c r="H534" s="234">
        <v>94.924627042066788</v>
      </c>
      <c r="J534" s="45"/>
      <c r="K534" s="300"/>
    </row>
    <row r="535" spans="5:11" ht="12.75" customHeight="1" x14ac:dyDescent="0.2">
      <c r="E535" s="233" t="s">
        <v>232</v>
      </c>
      <c r="F535" s="234">
        <v>92.101814870449971</v>
      </c>
      <c r="G535" s="234">
        <v>107.14507105426704</v>
      </c>
      <c r="H535" s="234">
        <v>163.95216869202483</v>
      </c>
      <c r="J535" s="45"/>
      <c r="K535" s="300"/>
    </row>
    <row r="536" spans="5:11" ht="12.75" customHeight="1" x14ac:dyDescent="0.2">
      <c r="E536" s="233" t="s">
        <v>235</v>
      </c>
      <c r="F536" s="234">
        <v>63.945149707088788</v>
      </c>
      <c r="G536" s="234">
        <v>78.988405890905852</v>
      </c>
      <c r="H536" s="234">
        <v>135.79550352866363</v>
      </c>
      <c r="J536" s="45"/>
      <c r="K536" s="300"/>
    </row>
    <row r="537" spans="5:11" ht="12.75" customHeight="1" x14ac:dyDescent="0.2">
      <c r="E537" s="233" t="s">
        <v>881</v>
      </c>
      <c r="F537" s="234">
        <v>83.287248962342744</v>
      </c>
      <c r="G537" s="234">
        <v>98.330505146159808</v>
      </c>
      <c r="H537" s="234">
        <v>155.1376027839176</v>
      </c>
      <c r="J537" s="45"/>
      <c r="K537" s="300"/>
    </row>
    <row r="538" spans="5:11" ht="12.75" customHeight="1" x14ac:dyDescent="0.2">
      <c r="E538" s="233" t="s">
        <v>240</v>
      </c>
      <c r="F538" s="234">
        <v>93.258878123601818</v>
      </c>
      <c r="G538" s="234">
        <v>108.30213430741888</v>
      </c>
      <c r="H538" s="234">
        <v>165.10923194517665</v>
      </c>
      <c r="J538" s="45"/>
      <c r="K538" s="300"/>
    </row>
    <row r="539" spans="5:11" ht="12.75" customHeight="1" x14ac:dyDescent="0.2">
      <c r="E539" s="233" t="s">
        <v>244</v>
      </c>
      <c r="F539" s="234">
        <v>35.115394945891289</v>
      </c>
      <c r="G539" s="234">
        <v>50.158651129708353</v>
      </c>
      <c r="H539" s="234">
        <v>106.96574876746612</v>
      </c>
      <c r="J539" s="45"/>
      <c r="K539" s="300"/>
    </row>
    <row r="540" spans="5:11" ht="12.75" customHeight="1" x14ac:dyDescent="0.2">
      <c r="E540" s="233" t="s">
        <v>248</v>
      </c>
      <c r="F540" s="234">
        <v>84.632361311263708</v>
      </c>
      <c r="G540" s="234">
        <v>99.675617495080772</v>
      </c>
      <c r="H540" s="234">
        <v>156.48271513283856</v>
      </c>
      <c r="J540" s="45"/>
      <c r="K540" s="300"/>
    </row>
    <row r="541" spans="5:11" ht="12.75" customHeight="1" x14ac:dyDescent="0.2">
      <c r="E541" s="233" t="s">
        <v>249</v>
      </c>
      <c r="F541" s="234">
        <v>82.658753792003253</v>
      </c>
      <c r="G541" s="234">
        <v>97.702009975820317</v>
      </c>
      <c r="H541" s="234">
        <v>154.5091076135781</v>
      </c>
      <c r="J541" s="45"/>
      <c r="K541" s="300"/>
    </row>
    <row r="542" spans="5:11" ht="12.75" customHeight="1" x14ac:dyDescent="0.2">
      <c r="E542" s="233" t="s">
        <v>251</v>
      </c>
      <c r="F542" s="234">
        <v>126.86228319473207</v>
      </c>
      <c r="G542" s="234">
        <v>141.90553937854912</v>
      </c>
      <c r="H542" s="234">
        <v>198.71263701630693</v>
      </c>
    </row>
    <row r="543" spans="5:11" ht="12.75" customHeight="1" x14ac:dyDescent="0.2">
      <c r="E543" s="233" t="s">
        <v>260</v>
      </c>
      <c r="F543" s="234">
        <v>333.07427322049193</v>
      </c>
      <c r="G543" s="234">
        <v>348.11752940430904</v>
      </c>
      <c r="H543" s="234">
        <v>404.92462704206679</v>
      </c>
    </row>
    <row r="544" spans="5:11" ht="12.75" customHeight="1" x14ac:dyDescent="0.2">
      <c r="E544" s="233" t="s">
        <v>264</v>
      </c>
      <c r="F544" s="234">
        <v>122.15362922051358</v>
      </c>
      <c r="G544" s="234">
        <v>137.19688540433066</v>
      </c>
      <c r="H544" s="234">
        <v>194.00398304208841</v>
      </c>
    </row>
    <row r="545" spans="5:8" ht="12.75" customHeight="1" x14ac:dyDescent="0.2">
      <c r="E545" s="233" t="s">
        <v>267</v>
      </c>
      <c r="F545" s="234">
        <v>163.35241587375353</v>
      </c>
      <c r="G545" s="234">
        <v>178.39567205757058</v>
      </c>
      <c r="H545" s="234">
        <v>235.20276969532836</v>
      </c>
    </row>
    <row r="546" spans="5:8" ht="12.75" customHeight="1" x14ac:dyDescent="0.2">
      <c r="E546" s="233" t="s">
        <v>287</v>
      </c>
      <c r="F546" s="234">
        <v>81.116537633590525</v>
      </c>
      <c r="G546" s="234">
        <v>96.159793817407589</v>
      </c>
      <c r="H546" s="234">
        <v>152.96689145516535</v>
      </c>
    </row>
    <row r="547" spans="5:8" ht="12.75" customHeight="1" x14ac:dyDescent="0.2">
      <c r="E547" s="233" t="s">
        <v>288</v>
      </c>
      <c r="F547" s="173">
        <v>56.479098501713281</v>
      </c>
      <c r="G547" s="173">
        <v>71.522354685530345</v>
      </c>
      <c r="H547" s="173">
        <v>128.32945232328814</v>
      </c>
    </row>
    <row r="548" spans="5:8" ht="12.75" customHeight="1" x14ac:dyDescent="0.2">
      <c r="E548" s="233" t="s">
        <v>654</v>
      </c>
      <c r="F548" s="234">
        <v>109.58118420576221</v>
      </c>
      <c r="G548" s="234">
        <v>124.62444038957928</v>
      </c>
      <c r="H548" s="234">
        <v>181.43153802733707</v>
      </c>
    </row>
    <row r="549" spans="5:8" ht="12.75" customHeight="1" x14ac:dyDescent="0.2">
      <c r="E549" s="233" t="s">
        <v>290</v>
      </c>
      <c r="F549" s="234">
        <v>173.12586822046333</v>
      </c>
      <c r="G549" s="234">
        <v>188.16912440428038</v>
      </c>
      <c r="H549" s="234">
        <v>244.97622204203816</v>
      </c>
    </row>
    <row r="550" spans="5:8" ht="12.75" customHeight="1" x14ac:dyDescent="0.2">
      <c r="E550" s="233" t="s">
        <v>293</v>
      </c>
      <c r="F550" s="234">
        <v>39.172835051918511</v>
      </c>
      <c r="G550" s="234">
        <v>54.216091235735576</v>
      </c>
      <c r="H550" s="234">
        <v>111.02318887349335</v>
      </c>
    </row>
    <row r="551" spans="5:8" ht="12.75" customHeight="1" x14ac:dyDescent="0.2">
      <c r="E551" s="233" t="s">
        <v>294</v>
      </c>
      <c r="F551" s="234">
        <v>211.77203393033255</v>
      </c>
      <c r="G551" s="234">
        <v>226.8152901141496</v>
      </c>
      <c r="H551" s="234">
        <v>283.62238775190735</v>
      </c>
    </row>
    <row r="552" spans="5:8" ht="12.75" customHeight="1" x14ac:dyDescent="0.2">
      <c r="E552" s="233" t="s">
        <v>882</v>
      </c>
      <c r="F552" s="234">
        <v>73.057132505968497</v>
      </c>
      <c r="G552" s="234">
        <v>88.100388689785561</v>
      </c>
      <c r="H552" s="234">
        <v>144.90748632754332</v>
      </c>
    </row>
    <row r="553" spans="5:8" ht="12.75" customHeight="1" x14ac:dyDescent="0.2">
      <c r="E553" s="233" t="s">
        <v>296</v>
      </c>
      <c r="F553" s="234">
        <v>333.07427322049193</v>
      </c>
      <c r="G553" s="234">
        <v>348.11752940430904</v>
      </c>
      <c r="H553" s="234">
        <v>404.92462704206679</v>
      </c>
    </row>
    <row r="554" spans="5:8" ht="12.75" customHeight="1" x14ac:dyDescent="0.2">
      <c r="E554" s="233" t="s">
        <v>299</v>
      </c>
      <c r="F554" s="234">
        <v>83.767852191334313</v>
      </c>
      <c r="G554" s="234">
        <v>98.811108375151377</v>
      </c>
      <c r="H554" s="234">
        <v>155.61820601290916</v>
      </c>
    </row>
    <row r="555" spans="5:8" ht="12.75" customHeight="1" x14ac:dyDescent="0.2">
      <c r="E555" s="233" t="s">
        <v>304</v>
      </c>
      <c r="F555" s="234">
        <v>68.989383837997011</v>
      </c>
      <c r="G555" s="234">
        <v>84.032640021814075</v>
      </c>
      <c r="H555" s="234">
        <v>140.83973765957185</v>
      </c>
    </row>
    <row r="556" spans="5:8" ht="12.75" customHeight="1" x14ac:dyDescent="0.2">
      <c r="E556" s="233" t="s">
        <v>311</v>
      </c>
      <c r="F556" s="234">
        <v>209.7193231453378</v>
      </c>
      <c r="G556" s="234">
        <v>224.76257932915485</v>
      </c>
      <c r="H556" s="234">
        <v>281.56967696691265</v>
      </c>
    </row>
    <row r="557" spans="5:8" ht="12.75" customHeight="1" x14ac:dyDescent="0.2">
      <c r="E557" s="233" t="s">
        <v>318</v>
      </c>
      <c r="F557" s="234">
        <v>40.572137368959183</v>
      </c>
      <c r="G557" s="234">
        <v>55.61539355277624</v>
      </c>
      <c r="H557" s="234">
        <v>112.42249119053402</v>
      </c>
    </row>
    <row r="558" spans="5:8" ht="12.75" customHeight="1" x14ac:dyDescent="0.2">
      <c r="E558" s="233" t="s">
        <v>327</v>
      </c>
      <c r="F558" s="234">
        <v>115.06279267216972</v>
      </c>
      <c r="G558" s="234">
        <v>130.10604885598678</v>
      </c>
      <c r="H558" s="234">
        <v>186.91314649374456</v>
      </c>
    </row>
    <row r="559" spans="5:8" ht="12.75" customHeight="1" x14ac:dyDescent="0.2">
      <c r="E559" s="233" t="s">
        <v>335</v>
      </c>
      <c r="F559" s="234">
        <v>69.707733420455412</v>
      </c>
      <c r="G559" s="234">
        <v>84.750989604272476</v>
      </c>
      <c r="H559" s="234">
        <v>141.55808724203024</v>
      </c>
    </row>
    <row r="560" spans="5:8" ht="12.75" customHeight="1" x14ac:dyDescent="0.2">
      <c r="E560" s="233" t="s">
        <v>340</v>
      </c>
      <c r="F560" s="234">
        <v>23.715758101850206</v>
      </c>
      <c r="G560" s="234">
        <v>38.759014285667263</v>
      </c>
      <c r="H560" s="234">
        <v>95.566111923425041</v>
      </c>
    </row>
    <row r="561" spans="5:8" ht="12.75" customHeight="1" x14ac:dyDescent="0.2">
      <c r="E561" s="233" t="s">
        <v>342</v>
      </c>
      <c r="F561" s="234">
        <v>44.058603306102931</v>
      </c>
      <c r="G561" s="234">
        <v>59.101859489919988</v>
      </c>
      <c r="H561" s="234">
        <v>115.90895712767777</v>
      </c>
    </row>
    <row r="562" spans="5:8" ht="12.75" customHeight="1" x14ac:dyDescent="0.2">
      <c r="E562" s="233" t="s">
        <v>345</v>
      </c>
      <c r="F562" s="234">
        <v>81.690505819023912</v>
      </c>
      <c r="G562" s="234">
        <v>96.733762002840962</v>
      </c>
      <c r="H562" s="234">
        <v>153.54085964059874</v>
      </c>
    </row>
    <row r="563" spans="5:8" ht="12.75" customHeight="1" x14ac:dyDescent="0.2">
      <c r="E563" s="233" t="s">
        <v>350</v>
      </c>
      <c r="F563" s="234">
        <v>23.624711593358033</v>
      </c>
      <c r="G563" s="234">
        <v>38.667967777175093</v>
      </c>
      <c r="H563" s="234">
        <v>95.475065414932871</v>
      </c>
    </row>
    <row r="564" spans="5:8" ht="12.75" customHeight="1" x14ac:dyDescent="0.2">
      <c r="E564" s="233" t="s">
        <v>351</v>
      </c>
      <c r="F564" s="234">
        <v>68.141815374341704</v>
      </c>
      <c r="G564" s="234">
        <v>83.185071558158768</v>
      </c>
      <c r="H564" s="234">
        <v>139.99216919591655</v>
      </c>
    </row>
    <row r="565" spans="5:8" ht="12.75" customHeight="1" x14ac:dyDescent="0.2">
      <c r="E565" s="233" t="s">
        <v>352</v>
      </c>
      <c r="F565" s="234">
        <v>82.613680180394027</v>
      </c>
      <c r="G565" s="234">
        <v>97.656936364211091</v>
      </c>
      <c r="H565" s="234">
        <v>154.46403400196886</v>
      </c>
    </row>
    <row r="566" spans="5:8" ht="12.75" customHeight="1" x14ac:dyDescent="0.2">
      <c r="E566" s="233" t="s">
        <v>358</v>
      </c>
      <c r="F566" s="234">
        <v>53.583215567228493</v>
      </c>
      <c r="G566" s="234">
        <v>68.626471751045557</v>
      </c>
      <c r="H566" s="234">
        <v>125.43356938880333</v>
      </c>
    </row>
    <row r="567" spans="5:8" ht="12.75" customHeight="1" x14ac:dyDescent="0.2">
      <c r="E567" s="233" t="s">
        <v>359</v>
      </c>
      <c r="F567" s="234">
        <v>62.241184885260424</v>
      </c>
      <c r="G567" s="234">
        <v>77.284441069077488</v>
      </c>
      <c r="H567" s="234">
        <v>134.09153870683525</v>
      </c>
    </row>
    <row r="568" spans="5:8" ht="12.75" customHeight="1" x14ac:dyDescent="0.2">
      <c r="E568" s="233" t="s">
        <v>361</v>
      </c>
      <c r="F568" s="234">
        <v>79.044728170063181</v>
      </c>
      <c r="G568" s="234">
        <v>94.087984353880245</v>
      </c>
      <c r="H568" s="234">
        <v>150.89508199163802</v>
      </c>
    </row>
    <row r="569" spans="5:8" ht="12.75" customHeight="1" x14ac:dyDescent="0.2">
      <c r="E569" s="233" t="s">
        <v>364</v>
      </c>
      <c r="F569" s="234">
        <v>40.160580618415402</v>
      </c>
      <c r="G569" s="234">
        <v>55.203836802232459</v>
      </c>
      <c r="H569" s="234">
        <v>112.01093443999024</v>
      </c>
    </row>
    <row r="570" spans="5:8" ht="12.75" customHeight="1" x14ac:dyDescent="0.2">
      <c r="E570" s="233" t="s">
        <v>366</v>
      </c>
      <c r="F570" s="234">
        <v>61.192329202404594</v>
      </c>
      <c r="G570" s="234">
        <v>76.235585386221658</v>
      </c>
      <c r="H570" s="234">
        <v>133.04268302397944</v>
      </c>
    </row>
    <row r="571" spans="5:8" ht="12.75" customHeight="1" x14ac:dyDescent="0.2">
      <c r="E571" s="233" t="s">
        <v>678</v>
      </c>
      <c r="F571" s="234">
        <v>87.737227205573944</v>
      </c>
      <c r="G571" s="234">
        <v>102.78048338939101</v>
      </c>
      <c r="H571" s="234">
        <v>159.58758102714879</v>
      </c>
    </row>
    <row r="572" spans="5:8" ht="12.75" customHeight="1" x14ac:dyDescent="0.2">
      <c r="E572" s="233" t="s">
        <v>379</v>
      </c>
      <c r="F572" s="234">
        <v>59.149987393656232</v>
      </c>
      <c r="G572" s="234">
        <v>74.193243577473297</v>
      </c>
      <c r="H572" s="234">
        <v>131.00034121523106</v>
      </c>
    </row>
    <row r="573" spans="5:8" ht="12.75" customHeight="1" x14ac:dyDescent="0.2">
      <c r="E573" s="233" t="s">
        <v>391</v>
      </c>
      <c r="F573" s="234">
        <v>23.07427322049195</v>
      </c>
      <c r="G573" s="234">
        <v>38.11752940430901</v>
      </c>
      <c r="H573" s="234">
        <v>94.924627042066788</v>
      </c>
    </row>
    <row r="574" spans="5:8" ht="12.75" customHeight="1" x14ac:dyDescent="0.2">
      <c r="E574" s="233" t="s">
        <v>394</v>
      </c>
      <c r="F574" s="234">
        <v>23.07427322049195</v>
      </c>
      <c r="G574" s="234">
        <v>38.11752940430901</v>
      </c>
      <c r="H574" s="234">
        <v>94.924627042066788</v>
      </c>
    </row>
    <row r="575" spans="5:8" ht="12.75" customHeight="1" x14ac:dyDescent="0.2">
      <c r="E575" s="233" t="s">
        <v>655</v>
      </c>
      <c r="F575" s="234">
        <v>224.53409328204651</v>
      </c>
      <c r="G575" s="234">
        <v>239.57734946586356</v>
      </c>
      <c r="H575" s="234">
        <v>296.38444710362137</v>
      </c>
    </row>
    <row r="576" spans="5:8" ht="12.75" customHeight="1" x14ac:dyDescent="0.2">
      <c r="E576" s="233" t="s">
        <v>403</v>
      </c>
      <c r="F576" s="234">
        <v>53.384635288625148</v>
      </c>
      <c r="G576" s="234">
        <v>68.427891472442212</v>
      </c>
      <c r="H576" s="234">
        <v>125.23498911019999</v>
      </c>
    </row>
    <row r="577" spans="2:12" ht="12.75" customHeight="1" x14ac:dyDescent="0.2">
      <c r="E577" s="233" t="s">
        <v>408</v>
      </c>
      <c r="F577" s="234">
        <v>47.615002818318331</v>
      </c>
      <c r="G577" s="234">
        <v>62.658259002135388</v>
      </c>
      <c r="H577" s="234">
        <v>119.46535663989317</v>
      </c>
    </row>
    <row r="578" spans="2:12" ht="12.75" customHeight="1" x14ac:dyDescent="0.2">
      <c r="E578" s="233" t="s">
        <v>409</v>
      </c>
      <c r="F578" s="234">
        <v>202.83635855817161</v>
      </c>
      <c r="G578" s="234">
        <v>217.87961474198866</v>
      </c>
      <c r="H578" s="234">
        <v>274.68671237974644</v>
      </c>
    </row>
    <row r="579" spans="2:12" ht="12.75" customHeight="1" x14ac:dyDescent="0.2">
      <c r="E579" s="233" t="s">
        <v>411</v>
      </c>
      <c r="F579" s="234">
        <v>166.80913774063708</v>
      </c>
      <c r="G579" s="234">
        <v>181.85239392445413</v>
      </c>
      <c r="H579" s="234">
        <v>238.65949156221191</v>
      </c>
    </row>
    <row r="580" spans="2:12" ht="12.75" customHeight="1" x14ac:dyDescent="0.2">
      <c r="E580" s="233" t="s">
        <v>415</v>
      </c>
      <c r="F580" s="234">
        <v>86.811618133027977</v>
      </c>
      <c r="G580" s="234">
        <v>101.85487431684504</v>
      </c>
      <c r="H580" s="234">
        <v>158.66197195460282</v>
      </c>
    </row>
    <row r="581" spans="2:12" ht="12.75" customHeight="1" x14ac:dyDescent="0.2">
      <c r="E581" s="233" t="s">
        <v>416</v>
      </c>
      <c r="F581" s="234">
        <v>52.986945811454511</v>
      </c>
      <c r="G581" s="234">
        <v>68.030201995271568</v>
      </c>
      <c r="H581" s="234">
        <v>124.83729963302935</v>
      </c>
    </row>
    <row r="582" spans="2:12" ht="12.75" customHeight="1" x14ac:dyDescent="0.2">
      <c r="E582" s="233" t="s">
        <v>656</v>
      </c>
      <c r="F582" s="234">
        <v>33.964915657682852</v>
      </c>
      <c r="G582" s="234">
        <v>49.008171841499909</v>
      </c>
      <c r="H582" s="234">
        <v>105.81526947925769</v>
      </c>
    </row>
    <row r="583" spans="2:12" ht="12.75" customHeight="1" x14ac:dyDescent="0.2">
      <c r="E583" s="233" t="s">
        <v>657</v>
      </c>
      <c r="F583" s="234">
        <v>67.235641039101864</v>
      </c>
      <c r="G583" s="234">
        <v>82.278897222918914</v>
      </c>
      <c r="H583" s="234">
        <v>139.08599486067669</v>
      </c>
    </row>
    <row r="584" spans="2:12" ht="12.75" customHeight="1" x14ac:dyDescent="0.2">
      <c r="E584" s="233" t="s">
        <v>421</v>
      </c>
      <c r="F584" s="234">
        <v>102.16309426733405</v>
      </c>
      <c r="G584" s="234">
        <v>117.20635045115111</v>
      </c>
      <c r="H584" s="234">
        <v>174.01344808890889</v>
      </c>
    </row>
    <row r="585" spans="2:12" ht="12.75" customHeight="1" x14ac:dyDescent="0.2">
      <c r="E585" s="233" t="s">
        <v>658</v>
      </c>
      <c r="F585" s="234">
        <v>194.19687475234494</v>
      </c>
      <c r="G585" s="234">
        <v>209.24013093616199</v>
      </c>
      <c r="H585" s="234">
        <v>266.04722857391977</v>
      </c>
    </row>
    <row r="586" spans="2:12" ht="12.75" customHeight="1" x14ac:dyDescent="0.2">
      <c r="E586" s="233" t="s">
        <v>659</v>
      </c>
      <c r="F586" s="234">
        <v>68.661254040930189</v>
      </c>
      <c r="G586" s="234">
        <v>83.704510224747253</v>
      </c>
      <c r="H586" s="234">
        <v>140.51160786250503</v>
      </c>
    </row>
    <row r="587" spans="2:12" ht="12.75" customHeight="1" x14ac:dyDescent="0.2">
      <c r="E587" s="233" t="s">
        <v>429</v>
      </c>
      <c r="F587" s="234">
        <v>433.34444659800732</v>
      </c>
      <c r="G587" s="234">
        <v>448.38770278182437</v>
      </c>
      <c r="H587" s="234">
        <v>505.19480041958218</v>
      </c>
    </row>
    <row r="589" spans="2:12" ht="12.75" customHeight="1" x14ac:dyDescent="0.2">
      <c r="B589" s="13" t="s">
        <v>885</v>
      </c>
    </row>
    <row r="590" spans="2:12" ht="12.75" customHeight="1" x14ac:dyDescent="0.2">
      <c r="E590" s="46" t="s">
        <v>43</v>
      </c>
      <c r="F590" s="228" t="s">
        <v>783</v>
      </c>
      <c r="G590" s="228" t="s">
        <v>797</v>
      </c>
      <c r="H590" s="228" t="s">
        <v>784</v>
      </c>
      <c r="I590" s="50"/>
      <c r="J590" s="46"/>
      <c r="K590" s="46"/>
      <c r="L590" s="46"/>
    </row>
    <row r="591" spans="2:12" ht="12.75" customHeight="1" x14ac:dyDescent="0.2">
      <c r="E591" s="233" t="s">
        <v>192</v>
      </c>
      <c r="F591" s="235">
        <f ca="1">$H591+$B$2</f>
        <v>247.55805027131362</v>
      </c>
      <c r="G591" s="235">
        <f ca="1">$H591+$C$2</f>
        <v>262.60130645513067</v>
      </c>
      <c r="H591" s="235">
        <f ca="1">$H591+$D$2</f>
        <v>319.40840409288842</v>
      </c>
    </row>
    <row r="592" spans="2:12" ht="12.75" customHeight="1" x14ac:dyDescent="0.2">
      <c r="E592" s="233" t="s">
        <v>195</v>
      </c>
      <c r="F592" s="235">
        <f t="shared" ref="F592:F655" ca="1" si="92">$H592+$B$2</f>
        <v>179.83887807299018</v>
      </c>
      <c r="G592" s="235">
        <f t="shared" ref="G592:G655" ca="1" si="93">$H592+$C$2</f>
        <v>194.88213425680723</v>
      </c>
      <c r="H592" s="235">
        <f t="shared" ref="H592:H655" ca="1" si="94">$H592+$D$2</f>
        <v>251.68923189456501</v>
      </c>
    </row>
    <row r="593" spans="5:8" ht="12.75" customHeight="1" x14ac:dyDescent="0.2">
      <c r="E593" s="233" t="s">
        <v>199</v>
      </c>
      <c r="F593" s="235">
        <f t="shared" ca="1" si="92"/>
        <v>189.65732577463507</v>
      </c>
      <c r="G593" s="235">
        <f t="shared" ca="1" si="93"/>
        <v>204.70058195845212</v>
      </c>
      <c r="H593" s="235">
        <f t="shared" ca="1" si="94"/>
        <v>261.50767959620987</v>
      </c>
    </row>
    <row r="594" spans="5:8" ht="12.75" customHeight="1" x14ac:dyDescent="0.2">
      <c r="E594" s="233" t="s">
        <v>202</v>
      </c>
      <c r="F594" s="235">
        <f t="shared" ca="1" si="92"/>
        <v>70.272164834018426</v>
      </c>
      <c r="G594" s="235">
        <f t="shared" ca="1" si="93"/>
        <v>85.31542101783549</v>
      </c>
      <c r="H594" s="235">
        <f t="shared" ca="1" si="94"/>
        <v>142.12251865559327</v>
      </c>
    </row>
    <row r="595" spans="5:8" ht="12.75" customHeight="1" x14ac:dyDescent="0.2">
      <c r="E595" s="233" t="s">
        <v>204</v>
      </c>
      <c r="F595" s="235">
        <f t="shared" ca="1" si="92"/>
        <v>113.13992070919829</v>
      </c>
      <c r="G595" s="235">
        <f t="shared" ca="1" si="93"/>
        <v>128.18317689301534</v>
      </c>
      <c r="H595" s="235">
        <f t="shared" ca="1" si="94"/>
        <v>184.99027453077315</v>
      </c>
    </row>
    <row r="596" spans="5:8" ht="12.75" customHeight="1" x14ac:dyDescent="0.2">
      <c r="E596" s="233" t="s">
        <v>206</v>
      </c>
      <c r="F596" s="235">
        <f t="shared" ca="1" si="92"/>
        <v>130.45286162499588</v>
      </c>
      <c r="G596" s="235">
        <f t="shared" ca="1" si="93"/>
        <v>145.49611780881293</v>
      </c>
      <c r="H596" s="235">
        <f t="shared" ca="1" si="94"/>
        <v>202.3032154465707</v>
      </c>
    </row>
    <row r="597" spans="5:8" ht="12.75" customHeight="1" x14ac:dyDescent="0.2">
      <c r="E597" s="233" t="s">
        <v>207</v>
      </c>
      <c r="F597" s="235">
        <f t="shared" ca="1" si="92"/>
        <v>228.1563165604619</v>
      </c>
      <c r="G597" s="235">
        <f t="shared" ca="1" si="93"/>
        <v>243.19957274427895</v>
      </c>
      <c r="H597" s="235">
        <f t="shared" ca="1" si="94"/>
        <v>300.00667038203676</v>
      </c>
    </row>
    <row r="598" spans="5:8" ht="12.75" customHeight="1" x14ac:dyDescent="0.2">
      <c r="E598" s="233" t="s">
        <v>651</v>
      </c>
      <c r="F598" s="235">
        <f t="shared" ca="1" si="92"/>
        <v>186.15307599882161</v>
      </c>
      <c r="G598" s="235">
        <f t="shared" ca="1" si="93"/>
        <v>201.19633218263866</v>
      </c>
      <c r="H598" s="235">
        <f t="shared" ca="1" si="94"/>
        <v>258.00342982039643</v>
      </c>
    </row>
    <row r="599" spans="5:8" ht="12.75" customHeight="1" x14ac:dyDescent="0.2">
      <c r="E599" s="233" t="s">
        <v>219</v>
      </c>
      <c r="F599" s="235">
        <f t="shared" ca="1" si="92"/>
        <v>153.5519854954905</v>
      </c>
      <c r="G599" s="235">
        <f t="shared" ca="1" si="93"/>
        <v>168.59524167930755</v>
      </c>
      <c r="H599" s="235">
        <f t="shared" ca="1" si="94"/>
        <v>225.40233931706533</v>
      </c>
    </row>
    <row r="600" spans="5:8" ht="12.75" customHeight="1" x14ac:dyDescent="0.2">
      <c r="E600" s="233" t="s">
        <v>652</v>
      </c>
      <c r="F600" s="235">
        <f t="shared" ca="1" si="92"/>
        <v>59.289855431366448</v>
      </c>
      <c r="G600" s="235">
        <f t="shared" ca="1" si="93"/>
        <v>74.333111615183512</v>
      </c>
      <c r="H600" s="235">
        <f t="shared" ca="1" si="94"/>
        <v>131.1402092529413</v>
      </c>
    </row>
    <row r="601" spans="5:8" ht="12.75" customHeight="1" x14ac:dyDescent="0.2">
      <c r="E601" s="233" t="s">
        <v>226</v>
      </c>
      <c r="F601" s="235">
        <f t="shared" ca="1" si="92"/>
        <v>104.46396168678416</v>
      </c>
      <c r="G601" s="235">
        <f t="shared" ca="1" si="93"/>
        <v>119.50721787060122</v>
      </c>
      <c r="H601" s="235">
        <f t="shared" ca="1" si="94"/>
        <v>176.31431550835902</v>
      </c>
    </row>
    <row r="602" spans="5:8" ht="12.75" customHeight="1" x14ac:dyDescent="0.2">
      <c r="E602" s="233" t="s">
        <v>227</v>
      </c>
      <c r="F602" s="235">
        <f t="shared" ca="1" si="92"/>
        <v>122.68839673376633</v>
      </c>
      <c r="G602" s="235">
        <f t="shared" ca="1" si="93"/>
        <v>137.7316529175834</v>
      </c>
      <c r="H602" s="235">
        <f t="shared" ca="1" si="94"/>
        <v>194.53875055534115</v>
      </c>
    </row>
    <row r="603" spans="5:8" ht="12.75" customHeight="1" x14ac:dyDescent="0.2">
      <c r="E603" s="233" t="s">
        <v>230</v>
      </c>
      <c r="F603" s="235">
        <f t="shared" ca="1" si="92"/>
        <v>23.07427322049195</v>
      </c>
      <c r="G603" s="235">
        <f t="shared" ca="1" si="93"/>
        <v>38.11752940430901</v>
      </c>
      <c r="H603" s="235">
        <f t="shared" ca="1" si="94"/>
        <v>94.924627042066788</v>
      </c>
    </row>
    <row r="604" spans="5:8" ht="12.75" customHeight="1" x14ac:dyDescent="0.2">
      <c r="E604" s="233" t="s">
        <v>232</v>
      </c>
      <c r="F604" s="235">
        <f t="shared" ca="1" si="92"/>
        <v>213.45668648086007</v>
      </c>
      <c r="G604" s="235">
        <f t="shared" ca="1" si="93"/>
        <v>228.49994266467712</v>
      </c>
      <c r="H604" s="235">
        <f t="shared" ca="1" si="94"/>
        <v>285.30704030243487</v>
      </c>
    </row>
    <row r="605" spans="5:8" ht="12.75" customHeight="1" x14ac:dyDescent="0.2">
      <c r="E605" s="233" t="s">
        <v>235</v>
      </c>
      <c r="F605" s="235">
        <f t="shared" ca="1" si="92"/>
        <v>135.79878740126711</v>
      </c>
      <c r="G605" s="235">
        <f t="shared" ca="1" si="93"/>
        <v>150.84204358508416</v>
      </c>
      <c r="H605" s="235">
        <f t="shared" ca="1" si="94"/>
        <v>207.64914122284193</v>
      </c>
    </row>
    <row r="606" spans="5:8" ht="12.75" customHeight="1" x14ac:dyDescent="0.2">
      <c r="E606" s="233" t="s">
        <v>881</v>
      </c>
      <c r="F606" s="235">
        <f t="shared" ca="1" si="92"/>
        <v>189.14554502462883</v>
      </c>
      <c r="G606" s="235">
        <f t="shared" ca="1" si="93"/>
        <v>204.18880120844588</v>
      </c>
      <c r="H606" s="235">
        <f t="shared" ca="1" si="94"/>
        <v>260.99589884620366</v>
      </c>
    </row>
    <row r="607" spans="5:8" ht="12.75" customHeight="1" x14ac:dyDescent="0.2">
      <c r="E607" s="233" t="s">
        <v>240</v>
      </c>
      <c r="F607" s="235">
        <f t="shared" ca="1" si="92"/>
        <v>216.647941582295</v>
      </c>
      <c r="G607" s="235">
        <f t="shared" ca="1" si="93"/>
        <v>231.69119776611205</v>
      </c>
      <c r="H607" s="235">
        <f t="shared" ca="1" si="94"/>
        <v>288.49829540386986</v>
      </c>
    </row>
    <row r="608" spans="5:8" ht="12.75" customHeight="1" x14ac:dyDescent="0.2">
      <c r="E608" s="233" t="s">
        <v>244</v>
      </c>
      <c r="F608" s="235">
        <f t="shared" ca="1" si="92"/>
        <v>56.284463785706265</v>
      </c>
      <c r="G608" s="235">
        <f t="shared" ca="1" si="93"/>
        <v>71.327719969523315</v>
      </c>
      <c r="H608" s="235">
        <f t="shared" ca="1" si="94"/>
        <v>128.13481760728109</v>
      </c>
    </row>
    <row r="609" spans="5:8" ht="12.75" customHeight="1" x14ac:dyDescent="0.2">
      <c r="E609" s="233" t="s">
        <v>248</v>
      </c>
      <c r="F609" s="235">
        <f t="shared" ca="1" si="92"/>
        <v>192.85545166439471</v>
      </c>
      <c r="G609" s="235">
        <f t="shared" ca="1" si="93"/>
        <v>207.89870784821176</v>
      </c>
      <c r="H609" s="235">
        <f t="shared" ca="1" si="94"/>
        <v>264.70580548596956</v>
      </c>
    </row>
    <row r="610" spans="5:8" ht="12.75" customHeight="1" x14ac:dyDescent="0.2">
      <c r="E610" s="233" t="s">
        <v>249</v>
      </c>
      <c r="F610" s="235">
        <f t="shared" ca="1" si="92"/>
        <v>187.41211479675701</v>
      </c>
      <c r="G610" s="235">
        <f t="shared" ca="1" si="93"/>
        <v>202.45537098057406</v>
      </c>
      <c r="H610" s="235">
        <f t="shared" ca="1" si="94"/>
        <v>259.26246861833181</v>
      </c>
    </row>
    <row r="611" spans="5:8" ht="12.75" customHeight="1" x14ac:dyDescent="0.2">
      <c r="E611" s="233" t="s">
        <v>251</v>
      </c>
      <c r="F611" s="235">
        <f t="shared" ca="1" si="92"/>
        <v>309.32830073008972</v>
      </c>
      <c r="G611" s="235">
        <f t="shared" ca="1" si="93"/>
        <v>324.37155691390683</v>
      </c>
      <c r="H611" s="235">
        <f t="shared" ca="1" si="94"/>
        <v>381.17865455166458</v>
      </c>
    </row>
    <row r="612" spans="5:8" ht="12.75" customHeight="1" x14ac:dyDescent="0.2">
      <c r="E612" s="233" t="s">
        <v>260</v>
      </c>
      <c r="F612" s="235">
        <f t="shared" ca="1" si="92"/>
        <v>878.07427322049193</v>
      </c>
      <c r="G612" s="235">
        <f t="shared" ca="1" si="93"/>
        <v>893.11752940430904</v>
      </c>
      <c r="H612" s="235">
        <f t="shared" ca="1" si="94"/>
        <v>949.92462704206673</v>
      </c>
    </row>
    <row r="613" spans="5:8" ht="12.75" customHeight="1" x14ac:dyDescent="0.2">
      <c r="E613" s="233" t="s">
        <v>264</v>
      </c>
      <c r="F613" s="235">
        <f t="shared" ca="1" si="92"/>
        <v>296.34152928506774</v>
      </c>
      <c r="G613" s="235">
        <f t="shared" ca="1" si="93"/>
        <v>311.38478546888484</v>
      </c>
      <c r="H613" s="235">
        <f t="shared" ca="1" si="94"/>
        <v>368.19188310664259</v>
      </c>
    </row>
    <row r="614" spans="5:8" ht="12.75" customHeight="1" x14ac:dyDescent="0.2">
      <c r="E614" s="233" t="s">
        <v>267</v>
      </c>
      <c r="F614" s="235">
        <f t="shared" ca="1" si="92"/>
        <v>409.97044086093916</v>
      </c>
      <c r="G614" s="235">
        <f t="shared" ca="1" si="93"/>
        <v>425.01369704475621</v>
      </c>
      <c r="H614" s="235">
        <f t="shared" ca="1" si="94"/>
        <v>481.82079468251402</v>
      </c>
    </row>
    <row r="615" spans="5:8" ht="12.75" customHeight="1" x14ac:dyDescent="0.2">
      <c r="E615" s="233" t="s">
        <v>287</v>
      </c>
      <c r="F615" s="235">
        <f t="shared" ca="1" si="92"/>
        <v>183.15858313403805</v>
      </c>
      <c r="G615" s="235">
        <f t="shared" ca="1" si="93"/>
        <v>198.2018393178551</v>
      </c>
      <c r="H615" s="235">
        <f t="shared" ca="1" si="94"/>
        <v>255.00893695561288</v>
      </c>
    </row>
    <row r="616" spans="5:8" ht="12.75" customHeight="1" x14ac:dyDescent="0.2">
      <c r="E616" s="233" t="s">
        <v>288</v>
      </c>
      <c r="F616" s="248">
        <f t="shared" ca="1" si="92"/>
        <v>115.20693649611854</v>
      </c>
      <c r="G616" s="248">
        <f t="shared" ca="1" si="93"/>
        <v>130.25019267993559</v>
      </c>
      <c r="H616" s="248">
        <f t="shared" ca="1" si="94"/>
        <v>187.0572903176934</v>
      </c>
    </row>
    <row r="617" spans="5:8" ht="12.75" customHeight="1" x14ac:dyDescent="0.2">
      <c r="E617" s="233" t="s">
        <v>654</v>
      </c>
      <c r="F617" s="235">
        <f t="shared" ca="1" si="92"/>
        <v>261.66591480889866</v>
      </c>
      <c r="G617" s="235">
        <f t="shared" ca="1" si="93"/>
        <v>276.70917099271571</v>
      </c>
      <c r="H617" s="235">
        <f t="shared" ca="1" si="94"/>
        <v>333.51626863047352</v>
      </c>
    </row>
    <row r="618" spans="5:8" ht="12.75" customHeight="1" x14ac:dyDescent="0.2">
      <c r="E618" s="233" t="s">
        <v>290</v>
      </c>
      <c r="F618" s="235">
        <f t="shared" ca="1" si="92"/>
        <v>436.92625297847746</v>
      </c>
      <c r="G618" s="235">
        <f t="shared" ca="1" si="93"/>
        <v>451.96950916229457</v>
      </c>
      <c r="H618" s="235">
        <f t="shared" ca="1" si="94"/>
        <v>508.77660680005232</v>
      </c>
    </row>
    <row r="619" spans="5:8" ht="12.75" customHeight="1" x14ac:dyDescent="0.2">
      <c r="E619" s="233" t="s">
        <v>293</v>
      </c>
      <c r="F619" s="235">
        <f t="shared" ca="1" si="92"/>
        <v>67.475145368458769</v>
      </c>
      <c r="G619" s="235">
        <f t="shared" ca="1" si="93"/>
        <v>82.518401552275833</v>
      </c>
      <c r="H619" s="235">
        <f t="shared" ca="1" si="94"/>
        <v>139.32549919003361</v>
      </c>
    </row>
    <row r="620" spans="5:8" ht="12.75" customHeight="1" x14ac:dyDescent="0.2">
      <c r="E620" s="233" t="s">
        <v>294</v>
      </c>
      <c r="F620" s="235">
        <f t="shared" ca="1" si="92"/>
        <v>543.51487130731039</v>
      </c>
      <c r="G620" s="235">
        <f t="shared" ca="1" si="93"/>
        <v>558.55812749112749</v>
      </c>
      <c r="H620" s="235">
        <f t="shared" ca="1" si="94"/>
        <v>615.36522512888519</v>
      </c>
    </row>
    <row r="621" spans="5:8" ht="12.75" customHeight="1" x14ac:dyDescent="0.2">
      <c r="E621" s="233" t="s">
        <v>882</v>
      </c>
      <c r="F621" s="235">
        <f t="shared" ca="1" si="92"/>
        <v>160.93022383043535</v>
      </c>
      <c r="G621" s="235">
        <f t="shared" ca="1" si="93"/>
        <v>175.9734800142524</v>
      </c>
      <c r="H621" s="235">
        <f t="shared" ca="1" si="94"/>
        <v>232.78057765201018</v>
      </c>
    </row>
    <row r="622" spans="5:8" ht="12.75" customHeight="1" x14ac:dyDescent="0.2">
      <c r="E622" s="233" t="s">
        <v>296</v>
      </c>
      <c r="F622" s="235">
        <f t="shared" ca="1" si="92"/>
        <v>878.07427322049193</v>
      </c>
      <c r="G622" s="235">
        <f t="shared" ca="1" si="93"/>
        <v>893.11752940430904</v>
      </c>
      <c r="H622" s="235">
        <f t="shared" ca="1" si="94"/>
        <v>949.92462704206673</v>
      </c>
    </row>
    <row r="623" spans="5:8" ht="12.75" customHeight="1" x14ac:dyDescent="0.2">
      <c r="E623" s="233" t="s">
        <v>299</v>
      </c>
      <c r="F623" s="235">
        <f t="shared" ca="1" si="92"/>
        <v>190.47107973684751</v>
      </c>
      <c r="G623" s="235">
        <f t="shared" ca="1" si="93"/>
        <v>205.51433592066456</v>
      </c>
      <c r="H623" s="235">
        <f t="shared" ca="1" si="94"/>
        <v>262.32143355842231</v>
      </c>
    </row>
    <row r="624" spans="5:8" ht="12.75" customHeight="1" x14ac:dyDescent="0.2">
      <c r="E624" s="233" t="s">
        <v>304</v>
      </c>
      <c r="F624" s="235">
        <f t="shared" ca="1" si="92"/>
        <v>149.71111056877206</v>
      </c>
      <c r="G624" s="235">
        <f t="shared" ca="1" si="93"/>
        <v>164.75436675258911</v>
      </c>
      <c r="H624" s="235">
        <f t="shared" ca="1" si="94"/>
        <v>221.56146439034688</v>
      </c>
    </row>
    <row r="625" spans="5:8" ht="12.75" customHeight="1" x14ac:dyDescent="0.2">
      <c r="E625" s="233" t="s">
        <v>311</v>
      </c>
      <c r="F625" s="235">
        <f t="shared" ca="1" si="92"/>
        <v>537.85336252934087</v>
      </c>
      <c r="G625" s="235">
        <f t="shared" ca="1" si="93"/>
        <v>552.89661871315798</v>
      </c>
      <c r="H625" s="235">
        <f t="shared" ca="1" si="94"/>
        <v>609.70371635091578</v>
      </c>
    </row>
    <row r="626" spans="5:8" ht="12.75" customHeight="1" x14ac:dyDescent="0.2">
      <c r="E626" s="233" t="s">
        <v>318</v>
      </c>
      <c r="F626" s="235">
        <f t="shared" ca="1" si="92"/>
        <v>71.334511436425771</v>
      </c>
      <c r="G626" s="235">
        <f t="shared" ca="1" si="93"/>
        <v>86.377767620242835</v>
      </c>
      <c r="H626" s="235">
        <f t="shared" ca="1" si="94"/>
        <v>143.18486525800063</v>
      </c>
    </row>
    <row r="627" spans="5:8" ht="12.75" customHeight="1" x14ac:dyDescent="0.2">
      <c r="E627" s="233" t="s">
        <v>327</v>
      </c>
      <c r="F627" s="235">
        <f t="shared" ca="1" si="92"/>
        <v>276.78454461140967</v>
      </c>
      <c r="G627" s="235">
        <f t="shared" ca="1" si="93"/>
        <v>291.82780079522672</v>
      </c>
      <c r="H627" s="235">
        <f t="shared" ca="1" si="94"/>
        <v>348.63489843298453</v>
      </c>
    </row>
    <row r="628" spans="5:8" ht="12.75" customHeight="1" x14ac:dyDescent="0.2">
      <c r="E628" s="233" t="s">
        <v>335</v>
      </c>
      <c r="F628" s="235">
        <f t="shared" ca="1" si="92"/>
        <v>151.6923650623267</v>
      </c>
      <c r="G628" s="235">
        <f t="shared" ca="1" si="93"/>
        <v>166.73562124614375</v>
      </c>
      <c r="H628" s="235">
        <f t="shared" ca="1" si="94"/>
        <v>223.54271888390153</v>
      </c>
    </row>
    <row r="629" spans="5:8" ht="12.75" customHeight="1" x14ac:dyDescent="0.2">
      <c r="E629" s="233" t="s">
        <v>340</v>
      </c>
      <c r="F629" s="235">
        <f t="shared" ca="1" si="92"/>
        <v>24.843529909399393</v>
      </c>
      <c r="G629" s="235">
        <f t="shared" ca="1" si="93"/>
        <v>39.88678609321645</v>
      </c>
      <c r="H629" s="235">
        <f t="shared" ca="1" si="94"/>
        <v>96.693883730974235</v>
      </c>
    </row>
    <row r="630" spans="5:8" ht="12.75" customHeight="1" x14ac:dyDescent="0.2">
      <c r="E630" s="233" t="s">
        <v>342</v>
      </c>
      <c r="F630" s="235">
        <f t="shared" ca="1" si="92"/>
        <v>80.95040942435449</v>
      </c>
      <c r="G630" s="235">
        <f t="shared" ca="1" si="93"/>
        <v>95.993665608171554</v>
      </c>
      <c r="H630" s="235">
        <f t="shared" ca="1" si="94"/>
        <v>152.80076324592932</v>
      </c>
    </row>
    <row r="631" spans="5:8" ht="12.75" customHeight="1" x14ac:dyDescent="0.2">
      <c r="E631" s="233" t="s">
        <v>345</v>
      </c>
      <c r="F631" s="235">
        <f t="shared" ca="1" si="92"/>
        <v>184.74162441966882</v>
      </c>
      <c r="G631" s="235">
        <f t="shared" ca="1" si="93"/>
        <v>199.78488060348587</v>
      </c>
      <c r="H631" s="235">
        <f t="shared" ca="1" si="94"/>
        <v>256.59197824124362</v>
      </c>
    </row>
    <row r="632" spans="5:8" ht="12.75" customHeight="1" x14ac:dyDescent="0.2">
      <c r="E632" s="233" t="s">
        <v>350</v>
      </c>
      <c r="F632" s="235">
        <f t="shared" ca="1" si="92"/>
        <v>24.592417765009696</v>
      </c>
      <c r="G632" s="235">
        <f t="shared" ca="1" si="93"/>
        <v>39.635673948826756</v>
      </c>
      <c r="H632" s="235">
        <f t="shared" ca="1" si="94"/>
        <v>96.442771586584541</v>
      </c>
    </row>
    <row r="633" spans="5:8" ht="12.75" customHeight="1" x14ac:dyDescent="0.2">
      <c r="E633" s="233" t="s">
        <v>351</v>
      </c>
      <c r="F633" s="235">
        <f t="shared" ca="1" si="92"/>
        <v>147.37346206417433</v>
      </c>
      <c r="G633" s="235">
        <f t="shared" ca="1" si="93"/>
        <v>162.41671824799141</v>
      </c>
      <c r="H633" s="235">
        <f t="shared" ca="1" si="94"/>
        <v>219.22381588574916</v>
      </c>
    </row>
    <row r="634" spans="5:8" ht="12.75" customHeight="1" x14ac:dyDescent="0.2">
      <c r="E634" s="233" t="s">
        <v>352</v>
      </c>
      <c r="F634" s="235">
        <f t="shared" ca="1" si="92"/>
        <v>187.28779886796383</v>
      </c>
      <c r="G634" s="235">
        <f t="shared" ca="1" si="93"/>
        <v>202.33105505178088</v>
      </c>
      <c r="H634" s="235">
        <f t="shared" ca="1" si="94"/>
        <v>259.13815268953863</v>
      </c>
    </row>
    <row r="635" spans="5:8" ht="12.75" customHeight="1" x14ac:dyDescent="0.2">
      <c r="E635" s="233" t="s">
        <v>358</v>
      </c>
      <c r="F635" s="235">
        <f t="shared" ca="1" si="92"/>
        <v>107.21990453165242</v>
      </c>
      <c r="G635" s="235">
        <f t="shared" ca="1" si="93"/>
        <v>122.26316071546948</v>
      </c>
      <c r="H635" s="235">
        <f t="shared" ca="1" si="94"/>
        <v>179.07025835322725</v>
      </c>
    </row>
    <row r="636" spans="5:8" ht="12.75" customHeight="1" x14ac:dyDescent="0.2">
      <c r="E636" s="233" t="s">
        <v>359</v>
      </c>
      <c r="F636" s="235">
        <f t="shared" ca="1" si="92"/>
        <v>131.09914248945017</v>
      </c>
      <c r="G636" s="235">
        <f t="shared" ca="1" si="93"/>
        <v>146.14239867326722</v>
      </c>
      <c r="H636" s="235">
        <f t="shared" ca="1" si="94"/>
        <v>202.949496311025</v>
      </c>
    </row>
    <row r="637" spans="5:8" ht="12.75" customHeight="1" x14ac:dyDescent="0.2">
      <c r="E637" s="233" t="s">
        <v>361</v>
      </c>
      <c r="F637" s="235">
        <f t="shared" ca="1" si="92"/>
        <v>177.44439896850295</v>
      </c>
      <c r="G637" s="235">
        <f t="shared" ca="1" si="93"/>
        <v>192.48765515232</v>
      </c>
      <c r="H637" s="235">
        <f t="shared" ca="1" si="94"/>
        <v>249.29475279007778</v>
      </c>
    </row>
    <row r="638" spans="5:8" ht="12.75" customHeight="1" x14ac:dyDescent="0.2">
      <c r="E638" s="233" t="s">
        <v>364</v>
      </c>
      <c r="F638" s="235">
        <f t="shared" ca="1" si="92"/>
        <v>70.199411366377603</v>
      </c>
      <c r="G638" s="235">
        <f t="shared" ca="1" si="93"/>
        <v>85.242667550194653</v>
      </c>
      <c r="H638" s="235">
        <f t="shared" ca="1" si="94"/>
        <v>142.04976518795243</v>
      </c>
    </row>
    <row r="639" spans="5:8" ht="12.75" customHeight="1" x14ac:dyDescent="0.2">
      <c r="E639" s="233" t="s">
        <v>366</v>
      </c>
      <c r="F639" s="235">
        <f t="shared" ca="1" si="92"/>
        <v>128.2063308480252</v>
      </c>
      <c r="G639" s="235">
        <f t="shared" ca="1" si="93"/>
        <v>143.24958703184228</v>
      </c>
      <c r="H639" s="235">
        <f t="shared" ca="1" si="94"/>
        <v>200.05668466960003</v>
      </c>
    </row>
    <row r="640" spans="5:8" ht="12.75" customHeight="1" x14ac:dyDescent="0.2">
      <c r="E640" s="233" t="s">
        <v>678</v>
      </c>
      <c r="F640" s="235">
        <f t="shared" ca="1" si="92"/>
        <v>201.418872114831</v>
      </c>
      <c r="G640" s="235">
        <f t="shared" ca="1" si="93"/>
        <v>216.46212829864805</v>
      </c>
      <c r="H640" s="235">
        <f t="shared" ca="1" si="94"/>
        <v>273.26922593640586</v>
      </c>
    </row>
    <row r="641" spans="5:8" ht="12.75" customHeight="1" x14ac:dyDescent="0.2">
      <c r="E641" s="233" t="s">
        <v>379</v>
      </c>
      <c r="F641" s="235">
        <f t="shared" ca="1" si="92"/>
        <v>122.57342037550957</v>
      </c>
      <c r="G641" s="235">
        <f t="shared" ca="1" si="93"/>
        <v>137.61667655932663</v>
      </c>
      <c r="H641" s="235">
        <f t="shared" ca="1" si="94"/>
        <v>194.42377419708441</v>
      </c>
    </row>
    <row r="642" spans="5:8" ht="12.75" customHeight="1" x14ac:dyDescent="0.2">
      <c r="E642" s="233" t="s">
        <v>391</v>
      </c>
      <c r="F642" s="235">
        <f t="shared" ca="1" si="92"/>
        <v>23.07427322049195</v>
      </c>
      <c r="G642" s="235">
        <f t="shared" ca="1" si="93"/>
        <v>38.11752940430901</v>
      </c>
      <c r="H642" s="235">
        <f t="shared" ca="1" si="94"/>
        <v>94.924627042066788</v>
      </c>
    </row>
    <row r="643" spans="5:8" ht="12.75" customHeight="1" x14ac:dyDescent="0.2">
      <c r="E643" s="233" t="s">
        <v>394</v>
      </c>
      <c r="F643" s="235">
        <f t="shared" ca="1" si="92"/>
        <v>23.07427322049195</v>
      </c>
      <c r="G643" s="235">
        <f t="shared" ca="1" si="93"/>
        <v>38.11752940430901</v>
      </c>
      <c r="H643" s="235">
        <f t="shared" ca="1" si="94"/>
        <v>94.924627042066788</v>
      </c>
    </row>
    <row r="644" spans="5:8" ht="12.75" customHeight="1" x14ac:dyDescent="0.2">
      <c r="E644" s="233" t="s">
        <v>655</v>
      </c>
      <c r="F644" s="235">
        <f t="shared" ca="1" si="92"/>
        <v>578.71345435800527</v>
      </c>
      <c r="G644" s="235">
        <f t="shared" ca="1" si="93"/>
        <v>593.75671054182237</v>
      </c>
      <c r="H644" s="235">
        <f t="shared" ca="1" si="94"/>
        <v>650.56380817958006</v>
      </c>
    </row>
    <row r="645" spans="5:8" ht="12.75" customHeight="1" x14ac:dyDescent="0.2">
      <c r="E645" s="233" t="s">
        <v>403</v>
      </c>
      <c r="F645" s="235">
        <f t="shared" ca="1" si="92"/>
        <v>106.67220731163351</v>
      </c>
      <c r="G645" s="235">
        <f t="shared" ca="1" si="93"/>
        <v>121.71546349545058</v>
      </c>
      <c r="H645" s="235">
        <f t="shared" ca="1" si="94"/>
        <v>178.52256113320834</v>
      </c>
    </row>
    <row r="646" spans="5:8" ht="12.75" customHeight="1" x14ac:dyDescent="0.2">
      <c r="E646" s="233" t="s">
        <v>883</v>
      </c>
      <c r="F646" s="235">
        <f t="shared" ca="1" si="92"/>
        <v>90.759188724174379</v>
      </c>
      <c r="G646" s="235">
        <f t="shared" ca="1" si="93"/>
        <v>105.80244490799144</v>
      </c>
      <c r="H646" s="235">
        <f t="shared" ca="1" si="94"/>
        <v>162.60954254574921</v>
      </c>
    </row>
    <row r="647" spans="5:8" ht="12.75" customHeight="1" x14ac:dyDescent="0.2">
      <c r="E647" s="233" t="s">
        <v>409</v>
      </c>
      <c r="F647" s="235">
        <f t="shared" ca="1" si="92"/>
        <v>518.86970213570521</v>
      </c>
      <c r="G647" s="235">
        <f t="shared" ca="1" si="93"/>
        <v>533.9129583195222</v>
      </c>
      <c r="H647" s="235">
        <f t="shared" ca="1" si="94"/>
        <v>590.72005595728001</v>
      </c>
    </row>
    <row r="648" spans="5:8" ht="12.75" customHeight="1" x14ac:dyDescent="0.2">
      <c r="E648" s="233" t="s">
        <v>411</v>
      </c>
      <c r="F648" s="235">
        <f t="shared" ca="1" si="92"/>
        <v>419.50430278411795</v>
      </c>
      <c r="G648" s="235">
        <f t="shared" ca="1" si="93"/>
        <v>434.54755896793506</v>
      </c>
      <c r="H648" s="235">
        <f t="shared" ca="1" si="94"/>
        <v>491.35465660569281</v>
      </c>
    </row>
    <row r="649" spans="5:8" ht="12.75" customHeight="1" x14ac:dyDescent="0.2">
      <c r="E649" s="233" t="s">
        <v>415</v>
      </c>
      <c r="F649" s="235">
        <f t="shared" ca="1" si="92"/>
        <v>198.8659825760349</v>
      </c>
      <c r="G649" s="235">
        <f t="shared" ca="1" si="93"/>
        <v>213.90923875985195</v>
      </c>
      <c r="H649" s="235">
        <f t="shared" ca="1" si="94"/>
        <v>270.71633639760972</v>
      </c>
    </row>
    <row r="650" spans="5:8" ht="12.75" customHeight="1" x14ac:dyDescent="0.2">
      <c r="E650" s="233" t="s">
        <v>416</v>
      </c>
      <c r="F650" s="235">
        <f t="shared" ca="1" si="92"/>
        <v>105.57535407621127</v>
      </c>
      <c r="G650" s="235">
        <f t="shared" ca="1" si="93"/>
        <v>120.61861026002833</v>
      </c>
      <c r="H650" s="235">
        <f t="shared" ca="1" si="94"/>
        <v>177.42570789778611</v>
      </c>
    </row>
    <row r="651" spans="5:8" ht="12.75" customHeight="1" x14ac:dyDescent="0.2">
      <c r="E651" s="233" t="s">
        <v>656</v>
      </c>
      <c r="F651" s="235">
        <f t="shared" ca="1" si="92"/>
        <v>53.111367684357177</v>
      </c>
      <c r="G651" s="235">
        <f t="shared" ca="1" si="93"/>
        <v>68.154623868174241</v>
      </c>
      <c r="H651" s="235">
        <f t="shared" ca="1" si="94"/>
        <v>124.96172150593202</v>
      </c>
    </row>
    <row r="652" spans="5:8" ht="12.75" customHeight="1" x14ac:dyDescent="0.2">
      <c r="E652" s="233" t="s">
        <v>657</v>
      </c>
      <c r="F652" s="235">
        <f t="shared" ca="1" si="92"/>
        <v>144.87417478472253</v>
      </c>
      <c r="G652" s="235">
        <f t="shared" ca="1" si="93"/>
        <v>159.91743096853958</v>
      </c>
      <c r="H652" s="235">
        <f t="shared" ca="1" si="94"/>
        <v>216.72452860629735</v>
      </c>
    </row>
    <row r="653" spans="5:8" ht="12.75" customHeight="1" x14ac:dyDescent="0.2">
      <c r="E653" s="233" t="s">
        <v>421</v>
      </c>
      <c r="F653" s="235">
        <f t="shared" ca="1" si="92"/>
        <v>241.20634417226614</v>
      </c>
      <c r="G653" s="235">
        <f t="shared" ca="1" si="93"/>
        <v>256.24960035608319</v>
      </c>
      <c r="H653" s="235">
        <f t="shared" ca="1" si="94"/>
        <v>313.056697993841</v>
      </c>
    </row>
    <row r="654" spans="5:8" ht="12.75" customHeight="1" x14ac:dyDescent="0.2">
      <c r="E654" s="233" t="s">
        <v>658</v>
      </c>
      <c r="F654" s="235">
        <f t="shared" ca="1" si="92"/>
        <v>495.04144841318322</v>
      </c>
      <c r="G654" s="235">
        <f t="shared" ca="1" si="93"/>
        <v>510.08470459700027</v>
      </c>
      <c r="H654" s="235">
        <f t="shared" ca="1" si="94"/>
        <v>566.89180223475807</v>
      </c>
    </row>
    <row r="655" spans="5:8" ht="12.75" customHeight="1" x14ac:dyDescent="0.2">
      <c r="E655" s="233" t="s">
        <v>659</v>
      </c>
      <c r="F655" s="235">
        <f t="shared" ca="1" si="92"/>
        <v>148.80610741879744</v>
      </c>
      <c r="G655" s="235">
        <f t="shared" ca="1" si="93"/>
        <v>163.84936360261449</v>
      </c>
      <c r="H655" s="235">
        <f t="shared" ca="1" si="94"/>
        <v>220.65646124037227</v>
      </c>
    </row>
    <row r="656" spans="5:8" ht="12.75" customHeight="1" x14ac:dyDescent="0.2">
      <c r="E656" s="233" t="s">
        <v>429</v>
      </c>
      <c r="F656" s="235">
        <f t="shared" ref="F656" ca="1" si="95">$H656+$B$2</f>
        <v>1154.6258804391232</v>
      </c>
      <c r="G656" s="235">
        <f t="shared" ref="G656" ca="1" si="96">$H656+$C$2</f>
        <v>1169.6691366229402</v>
      </c>
      <c r="H656" s="235">
        <f t="shared" ref="H656" ca="1" si="97">$H656+$D$2</f>
        <v>1226.476234260698</v>
      </c>
    </row>
    <row r="658" spans="1:58" ht="12.75" customHeight="1" x14ac:dyDescent="0.2">
      <c r="A658" s="8" t="s">
        <v>886</v>
      </c>
      <c r="B658" s="8"/>
      <c r="C658" s="60"/>
      <c r="D658" s="9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</row>
    <row r="660" spans="1:58" ht="12.75" customHeight="1" x14ac:dyDescent="0.2">
      <c r="B660" s="13" t="s">
        <v>690</v>
      </c>
      <c r="F660" s="46"/>
      <c r="BA660" s="50"/>
      <c r="BB660" s="50"/>
      <c r="BC660" s="50"/>
      <c r="BD660" s="50"/>
      <c r="BE660" s="50"/>
      <c r="BF660" s="50"/>
    </row>
    <row r="661" spans="1:58" ht="12.75" customHeight="1" x14ac:dyDescent="0.2">
      <c r="E661" s="68" t="s">
        <v>43</v>
      </c>
      <c r="F661" s="246" t="s">
        <v>660</v>
      </c>
      <c r="G661" s="246" t="s">
        <v>661</v>
      </c>
      <c r="H661" s="246" t="s">
        <v>643</v>
      </c>
      <c r="J661" s="50"/>
      <c r="BA661" s="50"/>
      <c r="BB661" s="50"/>
      <c r="BC661" s="50"/>
      <c r="BD661" s="50"/>
      <c r="BE661" s="50"/>
      <c r="BF661" s="50"/>
    </row>
    <row r="662" spans="1:58" ht="12.75" customHeight="1" x14ac:dyDescent="0.2">
      <c r="E662" s="245" t="s">
        <v>189</v>
      </c>
      <c r="F662" s="173">
        <v>1.6256070639957858</v>
      </c>
      <c r="G662" s="173">
        <v>1.8026634755689328</v>
      </c>
      <c r="H662" s="173">
        <v>1.981514488548382</v>
      </c>
      <c r="J662" s="212" t="s">
        <v>844</v>
      </c>
      <c r="BA662" s="50"/>
      <c r="BB662" s="50"/>
      <c r="BC662" s="50"/>
      <c r="BD662" s="50"/>
      <c r="BE662" s="50"/>
      <c r="BF662" s="50"/>
    </row>
    <row r="663" spans="1:58" ht="12.75" customHeight="1" x14ac:dyDescent="0.2">
      <c r="E663" s="245" t="s">
        <v>202</v>
      </c>
      <c r="F663" s="173">
        <v>2.2010562155175522</v>
      </c>
      <c r="G663" s="173">
        <v>2.2823554631715863</v>
      </c>
      <c r="H663" s="173">
        <v>2.3633055920795449</v>
      </c>
      <c r="I663" s="22" t="str">
        <f>ROMAN(6)</f>
        <v>VI</v>
      </c>
      <c r="J663" s="221" t="s">
        <v>879</v>
      </c>
      <c r="K663" s="121"/>
      <c r="L663" s="121"/>
      <c r="M663" s="121"/>
      <c r="N663" s="122"/>
      <c r="O663" s="122"/>
      <c r="P663" s="122"/>
      <c r="BA663" s="50"/>
      <c r="BB663" s="50"/>
      <c r="BC663" s="50"/>
      <c r="BD663" s="50"/>
      <c r="BE663" s="50"/>
      <c r="BF663" s="50"/>
    </row>
    <row r="664" spans="1:58" ht="12.75" customHeight="1" x14ac:dyDescent="0.2">
      <c r="E664" s="245" t="s">
        <v>227</v>
      </c>
      <c r="F664" s="173">
        <v>2.0150684333843798</v>
      </c>
      <c r="G664" s="173">
        <v>2.1846617238438015</v>
      </c>
      <c r="H664" s="173">
        <v>2.3571060765696785</v>
      </c>
      <c r="I664" s="50" t="str">
        <f>ROMAN(9)</f>
        <v>IX</v>
      </c>
      <c r="J664" s="50"/>
      <c r="K664" s="121"/>
      <c r="L664" s="121"/>
      <c r="M664" s="121"/>
      <c r="N664" s="123"/>
      <c r="O664" s="124"/>
      <c r="P664" s="124"/>
      <c r="BA664" s="50"/>
      <c r="BB664" s="50"/>
      <c r="BC664" s="50"/>
      <c r="BD664" s="50"/>
      <c r="BE664" s="50"/>
      <c r="BF664" s="50"/>
    </row>
    <row r="665" spans="1:58" ht="12.75" customHeight="1" x14ac:dyDescent="0.2">
      <c r="E665" s="245" t="s">
        <v>232</v>
      </c>
      <c r="F665" s="173">
        <v>2.177733557960229</v>
      </c>
      <c r="G665" s="173">
        <v>2.22265081265658</v>
      </c>
      <c r="H665" s="173">
        <v>2.2679523185555683</v>
      </c>
      <c r="I665" s="51" t="str">
        <f>ROMAN(13)</f>
        <v>XIII</v>
      </c>
      <c r="J665" s="50"/>
      <c r="K665" s="121"/>
      <c r="L665" s="121"/>
      <c r="M665" s="121"/>
      <c r="N665" s="125"/>
      <c r="O665" s="125"/>
      <c r="P665" s="125"/>
      <c r="BA665" s="50"/>
      <c r="BB665" s="50"/>
      <c r="BC665" s="50"/>
      <c r="BD665" s="50"/>
      <c r="BE665" s="50"/>
      <c r="BF665" s="50"/>
    </row>
    <row r="666" spans="1:58" ht="12.75" customHeight="1" x14ac:dyDescent="0.2">
      <c r="E666" s="245" t="s">
        <v>267</v>
      </c>
      <c r="F666" s="173">
        <v>0.97446120692847127</v>
      </c>
      <c r="G666" s="173">
        <v>1.323459261897608</v>
      </c>
      <c r="H666" s="173">
        <v>1.6808548645581127</v>
      </c>
      <c r="I666" s="51" t="str">
        <f>ROMAN(14)</f>
        <v>XIV</v>
      </c>
      <c r="J666" s="50"/>
      <c r="K666" s="121"/>
      <c r="L666" s="121"/>
      <c r="M666" s="121"/>
      <c r="N666" s="125"/>
      <c r="O666" s="125"/>
      <c r="P666" s="125"/>
      <c r="BA666" s="50"/>
      <c r="BB666" s="50"/>
      <c r="BC666" s="50"/>
      <c r="BD666" s="50"/>
      <c r="BE666" s="50"/>
      <c r="BF666" s="50"/>
    </row>
    <row r="667" spans="1:58" ht="12.75" customHeight="1" x14ac:dyDescent="0.2">
      <c r="E667" s="245" t="s">
        <v>288</v>
      </c>
      <c r="F667" s="173">
        <v>1.7768970810828164</v>
      </c>
      <c r="G667" s="173">
        <v>1.9166436460127967</v>
      </c>
      <c r="H667" s="173">
        <v>2.0527237857161866</v>
      </c>
      <c r="I667" s="51" t="str">
        <f>ROMAN(15)</f>
        <v>XV</v>
      </c>
      <c r="J667" s="50"/>
      <c r="K667" s="121"/>
      <c r="L667" s="121"/>
      <c r="M667" s="121"/>
      <c r="N667" s="122"/>
      <c r="O667" s="122"/>
      <c r="P667" s="122"/>
      <c r="BA667" s="50"/>
      <c r="BB667" s="50"/>
      <c r="BC667" s="50"/>
      <c r="BD667" s="50"/>
      <c r="BE667" s="50"/>
      <c r="BF667" s="50"/>
    </row>
    <row r="668" spans="1:58" ht="12.75" customHeight="1" x14ac:dyDescent="0.2">
      <c r="E668" s="245" t="s">
        <v>287</v>
      </c>
      <c r="F668" s="173">
        <v>0.8877019863542176</v>
      </c>
      <c r="G668" s="173">
        <v>1.0374295777336777</v>
      </c>
      <c r="H668" s="173">
        <v>1.5485317526272586</v>
      </c>
      <c r="I668" s="51" t="str">
        <f>ROMAN(18)</f>
        <v>XVIII</v>
      </c>
      <c r="J668" s="50"/>
      <c r="K668" s="121"/>
      <c r="L668" s="121"/>
      <c r="M668" s="121"/>
      <c r="N668" s="125"/>
      <c r="O668" s="125"/>
      <c r="P668" s="125"/>
      <c r="BA668" s="50"/>
      <c r="BB668" s="50"/>
      <c r="BC668" s="50"/>
      <c r="BD668" s="50"/>
      <c r="BE668" s="50"/>
      <c r="BF668" s="50"/>
    </row>
    <row r="669" spans="1:58" ht="12.75" customHeight="1" x14ac:dyDescent="0.2">
      <c r="E669" s="245" t="s">
        <v>299</v>
      </c>
      <c r="F669" s="173">
        <v>2.1287677396504141</v>
      </c>
      <c r="G669" s="173">
        <v>2.3491880815952118</v>
      </c>
      <c r="H669" s="173">
        <v>2.5675599052437916</v>
      </c>
      <c r="I669" s="51" t="str">
        <f>ROMAN(19)</f>
        <v>XIX</v>
      </c>
      <c r="J669" s="50"/>
      <c r="K669" s="121"/>
      <c r="L669" s="121"/>
      <c r="M669" s="121"/>
      <c r="N669" s="123"/>
      <c r="O669" s="124"/>
      <c r="P669" s="124"/>
      <c r="BA669" s="50"/>
      <c r="BB669" s="50"/>
      <c r="BC669" s="50"/>
      <c r="BD669" s="50"/>
      <c r="BE669" s="50"/>
      <c r="BF669" s="50"/>
    </row>
    <row r="670" spans="1:58" ht="12.75" customHeight="1" x14ac:dyDescent="0.2">
      <c r="E670" s="245" t="s">
        <v>331</v>
      </c>
      <c r="F670" s="173">
        <v>2.0658960719156845</v>
      </c>
      <c r="G670" s="173">
        <v>2.2833062026002002</v>
      </c>
      <c r="H670" s="173">
        <v>2.4958058372753742</v>
      </c>
      <c r="I670" s="51" t="str">
        <f>ROMAN(20)</f>
        <v>XX</v>
      </c>
      <c r="J670" s="50"/>
      <c r="K670" s="121"/>
      <c r="L670" s="121"/>
      <c r="M670" s="121"/>
      <c r="N670" s="123"/>
      <c r="O670" s="124"/>
      <c r="P670" s="124"/>
      <c r="BA670" s="50"/>
      <c r="BB670" s="50"/>
      <c r="BC670" s="50"/>
      <c r="BD670" s="50"/>
      <c r="BE670" s="50"/>
      <c r="BF670" s="50"/>
    </row>
    <row r="671" spans="1:58" ht="12.75" customHeight="1" x14ac:dyDescent="0.2">
      <c r="E671" s="245" t="s">
        <v>361</v>
      </c>
      <c r="F671" s="173">
        <v>1.5314863700717856</v>
      </c>
      <c r="G671" s="173">
        <v>1.8427104696077159</v>
      </c>
      <c r="H671" s="173">
        <v>2.1965028261211299</v>
      </c>
      <c r="I671" s="51" t="str">
        <f>ROMAN(21)</f>
        <v>XXI</v>
      </c>
      <c r="J671" s="50"/>
      <c r="K671" s="121"/>
      <c r="L671" s="121"/>
      <c r="M671" s="121"/>
      <c r="N671" s="125"/>
      <c r="O671" s="125"/>
      <c r="P671" s="125"/>
      <c r="BA671" s="50"/>
      <c r="BB671" s="50"/>
      <c r="BC671" s="50"/>
      <c r="BD671" s="50"/>
      <c r="BE671" s="50"/>
      <c r="BF671" s="50"/>
    </row>
    <row r="672" spans="1:58" ht="12.75" customHeight="1" x14ac:dyDescent="0.2">
      <c r="E672" s="245" t="s">
        <v>678</v>
      </c>
      <c r="F672" s="173">
        <v>2.0872937676734895</v>
      </c>
      <c r="G672" s="173">
        <v>2.1655145790160102</v>
      </c>
      <c r="H672" s="173">
        <v>2.2484636842993604</v>
      </c>
      <c r="I672" s="51" t="str">
        <f>ROMAN(22)</f>
        <v>XXII</v>
      </c>
      <c r="J672" s="50"/>
      <c r="K672" s="121"/>
      <c r="L672" s="121"/>
      <c r="M672" s="121"/>
      <c r="N672" s="125"/>
      <c r="O672" s="125"/>
      <c r="P672" s="125"/>
      <c r="BA672" s="50"/>
      <c r="BB672" s="50"/>
      <c r="BC672" s="50"/>
      <c r="BD672" s="50"/>
      <c r="BE672" s="50"/>
      <c r="BF672" s="50"/>
    </row>
    <row r="673" spans="5:58" ht="12.75" customHeight="1" x14ac:dyDescent="0.2">
      <c r="E673" s="245" t="s">
        <v>410</v>
      </c>
      <c r="F673" s="173">
        <v>1.0436903943351581</v>
      </c>
      <c r="G673" s="173">
        <v>1.3331204964271195</v>
      </c>
      <c r="H673" s="173">
        <v>1.6358411974533673</v>
      </c>
      <c r="I673" s="51" t="str">
        <f>ROMAN(23)</f>
        <v>XXIII</v>
      </c>
      <c r="J673" s="50"/>
      <c r="K673" s="121"/>
      <c r="L673" s="121"/>
      <c r="M673" s="121"/>
      <c r="N673" s="123"/>
      <c r="O673" s="124"/>
      <c r="P673" s="124"/>
      <c r="BA673" s="50"/>
      <c r="BB673" s="50"/>
      <c r="BC673" s="50"/>
      <c r="BD673" s="50"/>
      <c r="BE673" s="50"/>
      <c r="BF673" s="50"/>
    </row>
    <row r="674" spans="5:58" ht="12.75" customHeight="1" x14ac:dyDescent="0.2">
      <c r="E674" s="245" t="s">
        <v>415</v>
      </c>
      <c r="F674" s="173">
        <v>2.2848523170124482</v>
      </c>
      <c r="G674" s="173">
        <v>2.4314164890935759</v>
      </c>
      <c r="H674" s="173">
        <v>2.573684116231389</v>
      </c>
      <c r="I674" s="51" t="str">
        <f>ROMAN(24)</f>
        <v>XXIV</v>
      </c>
      <c r="J674" s="50"/>
      <c r="K674" s="126"/>
      <c r="L674" s="126"/>
      <c r="M674" s="126"/>
      <c r="N674" s="127"/>
      <c r="O674" s="128"/>
      <c r="P674" s="128"/>
      <c r="BA674" s="50"/>
      <c r="BB674" s="50"/>
      <c r="BC674" s="50"/>
      <c r="BD674" s="50"/>
      <c r="BE674" s="50"/>
      <c r="BF674" s="50"/>
    </row>
    <row r="675" spans="5:58" ht="12.75" customHeight="1" x14ac:dyDescent="0.2">
      <c r="E675" s="245" t="s">
        <v>418</v>
      </c>
      <c r="F675" s="173">
        <v>1.8729559780995126</v>
      </c>
      <c r="G675" s="173">
        <v>2.0194844095688844</v>
      </c>
      <c r="H675" s="173">
        <v>2.1659146667883249</v>
      </c>
      <c r="I675" s="51" t="str">
        <f>ROMAN(25)</f>
        <v>XXV</v>
      </c>
      <c r="J675" s="50"/>
      <c r="K675" s="121"/>
      <c r="L675" s="121"/>
      <c r="M675" s="121"/>
      <c r="N675" s="125"/>
      <c r="O675" s="125"/>
      <c r="P675" s="125"/>
      <c r="BA675" s="50"/>
      <c r="BB675" s="50"/>
      <c r="BC675" s="50"/>
      <c r="BD675" s="50"/>
      <c r="BE675" s="50"/>
      <c r="BF675" s="50"/>
    </row>
    <row r="676" spans="5:58" ht="12.75" customHeight="1" x14ac:dyDescent="0.2">
      <c r="E676" s="245" t="s">
        <v>424</v>
      </c>
      <c r="F676" s="173">
        <v>2.2482779651405558</v>
      </c>
      <c r="G676" s="173">
        <v>2.3980517054041846</v>
      </c>
      <c r="H676" s="173">
        <v>2.5461220044813886</v>
      </c>
      <c r="I676" s="51" t="str">
        <f>ROMAN(26)</f>
        <v>XXVI</v>
      </c>
      <c r="J676" s="50"/>
      <c r="K676" s="121"/>
      <c r="L676" s="121"/>
      <c r="M676" s="121"/>
      <c r="N676" s="123"/>
      <c r="O676" s="124"/>
      <c r="P676" s="124"/>
      <c r="BA676" s="50"/>
      <c r="BB676" s="50"/>
      <c r="BC676" s="50"/>
      <c r="BD676" s="50"/>
      <c r="BE676" s="50"/>
      <c r="BF676" s="50"/>
    </row>
    <row r="677" spans="5:58" ht="12.75" customHeight="1" x14ac:dyDescent="0.2">
      <c r="E677" s="245" t="s">
        <v>389</v>
      </c>
      <c r="F677" s="173">
        <v>2.2473228956841389</v>
      </c>
      <c r="G677" s="173">
        <v>2.3473292258268592</v>
      </c>
      <c r="H677" s="173">
        <v>2.4455565535159116</v>
      </c>
      <c r="I677" s="51" t="str">
        <f>ROMAN(27)</f>
        <v>XXVII</v>
      </c>
      <c r="J677" s="50"/>
      <c r="K677" s="121"/>
      <c r="L677" s="121"/>
      <c r="M677" s="121"/>
      <c r="N677" s="125"/>
      <c r="O677" s="125"/>
      <c r="P677" s="125"/>
      <c r="BA677" s="50"/>
      <c r="BB677" s="50"/>
      <c r="BC677" s="50"/>
      <c r="BD677" s="50"/>
      <c r="BE677" s="50"/>
      <c r="BF677" s="50"/>
    </row>
    <row r="678" spans="5:58" ht="12.75" customHeight="1" x14ac:dyDescent="0.2">
      <c r="E678" s="245" t="s">
        <v>191</v>
      </c>
      <c r="F678" s="173">
        <v>1.6256070639957858</v>
      </c>
      <c r="G678" s="173">
        <v>1.8026634755689328</v>
      </c>
      <c r="H678" s="173">
        <v>1.981514488548382</v>
      </c>
      <c r="I678" s="51" t="s">
        <v>748</v>
      </c>
      <c r="J678" s="50"/>
      <c r="K678" s="51"/>
      <c r="L678" s="51"/>
      <c r="M678" s="51"/>
      <c r="N678" s="51"/>
      <c r="O678" s="51"/>
      <c r="P678" s="51"/>
      <c r="BA678" s="50"/>
      <c r="BB678" s="50"/>
      <c r="BC678" s="50"/>
      <c r="BD678" s="50"/>
      <c r="BE678" s="50"/>
      <c r="BF678" s="50"/>
    </row>
    <row r="679" spans="5:58" ht="12.75" customHeight="1" x14ac:dyDescent="0.2">
      <c r="E679" s="245" t="s">
        <v>199</v>
      </c>
      <c r="F679" s="173">
        <v>1.6256070639957858</v>
      </c>
      <c r="G679" s="173">
        <v>1.8026634755689328</v>
      </c>
      <c r="H679" s="173">
        <v>1.981514488548382</v>
      </c>
      <c r="I679" s="51" t="s">
        <v>748</v>
      </c>
      <c r="J679" s="50"/>
      <c r="K679" s="51"/>
      <c r="L679" s="51"/>
      <c r="M679" s="51"/>
      <c r="N679" s="51"/>
      <c r="O679" s="51"/>
      <c r="P679" s="51"/>
      <c r="BA679" s="50"/>
      <c r="BB679" s="50"/>
      <c r="BC679" s="50"/>
      <c r="BD679" s="50"/>
      <c r="BE679" s="50"/>
      <c r="BF679" s="50"/>
    </row>
    <row r="680" spans="5:58" ht="12.75" customHeight="1" x14ac:dyDescent="0.2">
      <c r="E680" s="245" t="s">
        <v>216</v>
      </c>
      <c r="F680" s="173">
        <v>1.6256070639957858</v>
      </c>
      <c r="G680" s="173">
        <v>1.8026634755689328</v>
      </c>
      <c r="H680" s="173">
        <v>1.981514488548382</v>
      </c>
      <c r="I680" s="51" t="s">
        <v>748</v>
      </c>
      <c r="J680" s="50"/>
      <c r="K680" s="51"/>
      <c r="L680" s="51"/>
      <c r="M680" s="51"/>
      <c r="N680" s="51"/>
      <c r="O680" s="51"/>
      <c r="P680" s="51"/>
      <c r="BA680" s="50"/>
      <c r="BB680" s="50"/>
      <c r="BC680" s="50"/>
      <c r="BD680" s="50"/>
      <c r="BE680" s="50"/>
      <c r="BF680" s="50"/>
    </row>
    <row r="681" spans="5:58" ht="12.75" customHeight="1" x14ac:dyDescent="0.2">
      <c r="E681" s="245" t="s">
        <v>221</v>
      </c>
      <c r="F681" s="173">
        <v>1.6256070639957858</v>
      </c>
      <c r="G681" s="173">
        <v>1.8026634755689328</v>
      </c>
      <c r="H681" s="173">
        <v>1.981514488548382</v>
      </c>
      <c r="I681" s="51" t="s">
        <v>748</v>
      </c>
      <c r="J681" s="50"/>
      <c r="K681" s="51"/>
      <c r="L681" s="51"/>
      <c r="M681" s="121"/>
      <c r="N681" s="123"/>
      <c r="O681" s="124"/>
      <c r="P681" s="124"/>
      <c r="BA681" s="50"/>
      <c r="BB681" s="50"/>
      <c r="BC681" s="50"/>
      <c r="BD681" s="50"/>
      <c r="BE681" s="50"/>
      <c r="BF681" s="50"/>
    </row>
    <row r="682" spans="5:58" ht="12.75" customHeight="1" x14ac:dyDescent="0.2">
      <c r="E682" s="245" t="s">
        <v>219</v>
      </c>
      <c r="F682" s="173">
        <v>1.6256070639957858</v>
      </c>
      <c r="G682" s="173">
        <v>1.8026634755689328</v>
      </c>
      <c r="H682" s="173">
        <v>1.981514488548382</v>
      </c>
      <c r="I682" s="22" t="s">
        <v>748</v>
      </c>
      <c r="J682" s="50"/>
      <c r="K682" s="51"/>
      <c r="L682" s="51"/>
      <c r="BA682" s="50"/>
      <c r="BB682" s="50"/>
      <c r="BC682" s="50"/>
      <c r="BD682" s="50"/>
      <c r="BE682" s="50"/>
      <c r="BF682" s="50"/>
    </row>
    <row r="683" spans="5:58" ht="12.75" customHeight="1" x14ac:dyDescent="0.2">
      <c r="E683" s="245" t="s">
        <v>217</v>
      </c>
      <c r="F683" s="173">
        <v>1.6256070639957858</v>
      </c>
      <c r="G683" s="173">
        <v>1.8026634755689328</v>
      </c>
      <c r="H683" s="173">
        <v>1.981514488548382</v>
      </c>
      <c r="I683" s="22" t="s">
        <v>748</v>
      </c>
      <c r="J683" s="50"/>
      <c r="K683" s="51"/>
      <c r="L683" s="51"/>
      <c r="BA683" s="50"/>
      <c r="BB683" s="50"/>
      <c r="BC683" s="50"/>
      <c r="BD683" s="50"/>
      <c r="BE683" s="50"/>
      <c r="BF683" s="50"/>
    </row>
    <row r="684" spans="5:58" ht="12.75" customHeight="1" x14ac:dyDescent="0.2">
      <c r="E684" s="245" t="s">
        <v>231</v>
      </c>
      <c r="F684" s="173">
        <v>1.6256070639957858</v>
      </c>
      <c r="G684" s="173">
        <v>1.8026634755689328</v>
      </c>
      <c r="H684" s="173">
        <v>1.981514488548382</v>
      </c>
      <c r="I684" s="22" t="s">
        <v>748</v>
      </c>
      <c r="J684" s="50"/>
      <c r="K684" s="51"/>
      <c r="L684" s="51"/>
      <c r="BA684" s="50"/>
      <c r="BB684" s="50"/>
      <c r="BC684" s="50"/>
      <c r="BD684" s="50"/>
      <c r="BE684" s="50"/>
      <c r="BF684" s="50"/>
    </row>
    <row r="685" spans="5:58" ht="12.75" customHeight="1" x14ac:dyDescent="0.2">
      <c r="E685" s="245" t="s">
        <v>235</v>
      </c>
      <c r="F685" s="173">
        <v>1.6256070639957858</v>
      </c>
      <c r="G685" s="173">
        <v>1.8026634755689328</v>
      </c>
      <c r="H685" s="173">
        <v>1.981514488548382</v>
      </c>
      <c r="I685" s="22" t="s">
        <v>748</v>
      </c>
      <c r="J685" s="50"/>
      <c r="K685" s="51"/>
      <c r="L685" s="51"/>
      <c r="BA685" s="50"/>
      <c r="BB685" s="50"/>
      <c r="BC685" s="50"/>
      <c r="BD685" s="50"/>
      <c r="BE685" s="50"/>
      <c r="BF685" s="50"/>
    </row>
    <row r="686" spans="5:58" ht="12.75" customHeight="1" x14ac:dyDescent="0.2">
      <c r="E686" s="245" t="s">
        <v>243</v>
      </c>
      <c r="F686" s="173">
        <v>1.6256070639957858</v>
      </c>
      <c r="G686" s="173">
        <v>1.8026634755689328</v>
      </c>
      <c r="H686" s="173">
        <v>1.981514488548382</v>
      </c>
      <c r="I686" s="22" t="s">
        <v>748</v>
      </c>
      <c r="J686" s="50"/>
      <c r="K686" s="51"/>
      <c r="L686" s="51"/>
      <c r="BA686" s="50"/>
      <c r="BB686" s="50"/>
      <c r="BC686" s="50"/>
      <c r="BD686" s="50"/>
      <c r="BE686" s="50"/>
      <c r="BF686" s="50"/>
    </row>
    <row r="687" spans="5:58" ht="12.75" customHeight="1" x14ac:dyDescent="0.2">
      <c r="E687" s="245" t="s">
        <v>392</v>
      </c>
      <c r="F687" s="173">
        <v>1.6256070639957858</v>
      </c>
      <c r="G687" s="173">
        <v>1.8026634755689328</v>
      </c>
      <c r="H687" s="173">
        <v>1.981514488548382</v>
      </c>
      <c r="I687" s="22" t="s">
        <v>748</v>
      </c>
      <c r="J687" s="50"/>
      <c r="K687" s="51"/>
      <c r="L687" s="51"/>
      <c r="BA687" s="50"/>
      <c r="BB687" s="50"/>
      <c r="BC687" s="50"/>
      <c r="BD687" s="50"/>
      <c r="BE687" s="50"/>
      <c r="BF687" s="50"/>
    </row>
    <row r="688" spans="5:58" ht="12.75" customHeight="1" x14ac:dyDescent="0.2">
      <c r="E688" s="245" t="s">
        <v>417</v>
      </c>
      <c r="F688" s="173">
        <v>1.6256070639957858</v>
      </c>
      <c r="G688" s="173">
        <v>1.8026634755689328</v>
      </c>
      <c r="H688" s="173">
        <v>1.981514488548382</v>
      </c>
      <c r="I688" s="22" t="s">
        <v>748</v>
      </c>
      <c r="J688" s="50"/>
      <c r="K688" s="51"/>
      <c r="L688" s="51"/>
      <c r="BA688" s="50"/>
      <c r="BB688" s="50"/>
      <c r="BC688" s="50"/>
      <c r="BD688" s="50"/>
      <c r="BE688" s="50"/>
      <c r="BF688" s="50"/>
    </row>
    <row r="689" spans="5:58" ht="12.75" customHeight="1" x14ac:dyDescent="0.2">
      <c r="E689" s="245" t="s">
        <v>270</v>
      </c>
      <c r="F689" s="173">
        <v>1.6256070639957858</v>
      </c>
      <c r="G689" s="173">
        <v>1.8026634755689328</v>
      </c>
      <c r="H689" s="173">
        <v>1.981514488548382</v>
      </c>
      <c r="I689" s="22" t="s">
        <v>748</v>
      </c>
      <c r="J689" s="50"/>
      <c r="K689" s="51"/>
      <c r="L689" s="51"/>
      <c r="BA689" s="50"/>
      <c r="BB689" s="50"/>
      <c r="BC689" s="50"/>
      <c r="BD689" s="50"/>
      <c r="BE689" s="50"/>
      <c r="BF689" s="50"/>
    </row>
    <row r="690" spans="5:58" ht="12.75" customHeight="1" x14ac:dyDescent="0.2">
      <c r="E690" s="245" t="s">
        <v>285</v>
      </c>
      <c r="F690" s="173">
        <v>1.6256070639957858</v>
      </c>
      <c r="G690" s="173">
        <v>1.8026634755689328</v>
      </c>
      <c r="H690" s="173">
        <v>1.981514488548382</v>
      </c>
      <c r="I690" s="22" t="s">
        <v>748</v>
      </c>
      <c r="J690" s="50"/>
      <c r="K690" s="51"/>
      <c r="L690" s="51"/>
      <c r="BA690" s="50"/>
      <c r="BB690" s="50"/>
      <c r="BC690" s="50"/>
      <c r="BD690" s="50"/>
      <c r="BE690" s="50"/>
      <c r="BF690" s="50"/>
    </row>
    <row r="691" spans="5:58" ht="12.75" customHeight="1" x14ac:dyDescent="0.2">
      <c r="E691" s="245" t="s">
        <v>289</v>
      </c>
      <c r="F691" s="173">
        <v>1.6256070639957858</v>
      </c>
      <c r="G691" s="173">
        <v>1.8026634755689328</v>
      </c>
      <c r="H691" s="173">
        <v>1.981514488548382</v>
      </c>
      <c r="I691" s="22" t="s">
        <v>748</v>
      </c>
      <c r="J691" s="50"/>
      <c r="K691" s="51"/>
      <c r="L691" s="51"/>
      <c r="BA691" s="50"/>
      <c r="BB691" s="50"/>
      <c r="BC691" s="50"/>
      <c r="BD691" s="50"/>
      <c r="BE691" s="50"/>
      <c r="BF691" s="50"/>
    </row>
    <row r="692" spans="5:58" ht="12.75" customHeight="1" x14ac:dyDescent="0.2">
      <c r="E692" s="245" t="s">
        <v>296</v>
      </c>
      <c r="F692" s="173">
        <v>1.6256070639957858</v>
      </c>
      <c r="G692" s="173">
        <v>1.8026634755689328</v>
      </c>
      <c r="H692" s="173">
        <v>1.981514488548382</v>
      </c>
      <c r="I692" s="22" t="s">
        <v>748</v>
      </c>
      <c r="J692" s="50"/>
      <c r="K692" s="51"/>
      <c r="L692" s="51"/>
      <c r="BA692" s="50"/>
      <c r="BB692" s="50"/>
      <c r="BC692" s="50"/>
      <c r="BD692" s="50"/>
      <c r="BE692" s="50"/>
      <c r="BF692" s="50"/>
    </row>
    <row r="693" spans="5:58" ht="12.75" customHeight="1" x14ac:dyDescent="0.2">
      <c r="E693" s="245" t="s">
        <v>305</v>
      </c>
      <c r="F693" s="173">
        <v>1.6256070639957858</v>
      </c>
      <c r="G693" s="173">
        <v>1.8026634755689328</v>
      </c>
      <c r="H693" s="173">
        <v>1.981514488548382</v>
      </c>
      <c r="I693" s="22" t="s">
        <v>748</v>
      </c>
      <c r="J693" s="50"/>
      <c r="K693" s="51"/>
      <c r="L693" s="51"/>
      <c r="BA693" s="50"/>
      <c r="BB693" s="50"/>
      <c r="BC693" s="50"/>
      <c r="BD693" s="50"/>
      <c r="BE693" s="50"/>
      <c r="BF693" s="50"/>
    </row>
    <row r="694" spans="5:58" ht="12.75" customHeight="1" x14ac:dyDescent="0.2">
      <c r="E694" s="245" t="s">
        <v>302</v>
      </c>
      <c r="F694" s="173">
        <v>1.6256070639957858</v>
      </c>
      <c r="G694" s="173">
        <v>1.8026634755689328</v>
      </c>
      <c r="H694" s="173">
        <v>1.981514488548382</v>
      </c>
      <c r="I694" s="22" t="s">
        <v>748</v>
      </c>
      <c r="J694" s="50"/>
      <c r="K694" s="51"/>
      <c r="L694" s="51"/>
      <c r="BA694" s="50"/>
      <c r="BB694" s="50"/>
      <c r="BC694" s="50"/>
      <c r="BD694" s="50"/>
      <c r="BE694" s="50"/>
      <c r="BF694" s="50"/>
    </row>
    <row r="695" spans="5:58" ht="12.75" customHeight="1" x14ac:dyDescent="0.2">
      <c r="E695" s="245" t="s">
        <v>303</v>
      </c>
      <c r="F695" s="173">
        <v>1.6256070639957858</v>
      </c>
      <c r="G695" s="173">
        <v>1.8026634755689328</v>
      </c>
      <c r="H695" s="173">
        <v>1.981514488548382</v>
      </c>
      <c r="I695" s="22" t="s">
        <v>748</v>
      </c>
      <c r="J695" s="50"/>
      <c r="K695" s="51"/>
      <c r="L695" s="51"/>
      <c r="BA695" s="50"/>
      <c r="BB695" s="50"/>
      <c r="BC695" s="50"/>
      <c r="BD695" s="50"/>
      <c r="BE695" s="50"/>
      <c r="BF695" s="50"/>
    </row>
    <row r="696" spans="5:58" ht="12.75" customHeight="1" x14ac:dyDescent="0.2">
      <c r="E696" s="245" t="s">
        <v>306</v>
      </c>
      <c r="F696" s="173">
        <v>1.6256070639957858</v>
      </c>
      <c r="G696" s="173">
        <v>1.8026634755689328</v>
      </c>
      <c r="H696" s="173">
        <v>1.981514488548382</v>
      </c>
      <c r="I696" s="22" t="s">
        <v>748</v>
      </c>
      <c r="J696" s="50"/>
      <c r="K696" s="51"/>
      <c r="L696" s="51"/>
      <c r="BA696" s="50"/>
      <c r="BB696" s="50"/>
      <c r="BC696" s="50"/>
      <c r="BD696" s="50"/>
      <c r="BE696" s="50"/>
      <c r="BF696" s="50"/>
    </row>
    <row r="697" spans="5:58" ht="12.75" customHeight="1" x14ac:dyDescent="0.2">
      <c r="E697" s="245" t="s">
        <v>348</v>
      </c>
      <c r="F697" s="173">
        <v>1.6256070639957858</v>
      </c>
      <c r="G697" s="173">
        <v>1.8026634755689328</v>
      </c>
      <c r="H697" s="173">
        <v>1.981514488548382</v>
      </c>
      <c r="I697" s="22" t="s">
        <v>748</v>
      </c>
      <c r="J697" s="50"/>
      <c r="K697" s="51"/>
      <c r="L697" s="51"/>
      <c r="BA697" s="50"/>
      <c r="BB697" s="50"/>
      <c r="BC697" s="50"/>
      <c r="BD697" s="50"/>
      <c r="BE697" s="50"/>
      <c r="BF697" s="50"/>
    </row>
    <row r="698" spans="5:58" ht="12.75" customHeight="1" x14ac:dyDescent="0.2">
      <c r="E698" s="245" t="s">
        <v>336</v>
      </c>
      <c r="F698" s="173">
        <v>1.6256070639957858</v>
      </c>
      <c r="G698" s="173">
        <v>1.8026634755689328</v>
      </c>
      <c r="H698" s="173">
        <v>1.981514488548382</v>
      </c>
      <c r="I698" s="22" t="s">
        <v>748</v>
      </c>
      <c r="J698" s="50"/>
      <c r="K698" s="51"/>
      <c r="L698" s="51"/>
      <c r="BA698" s="50"/>
      <c r="BB698" s="50"/>
      <c r="BC698" s="50"/>
      <c r="BD698" s="50"/>
      <c r="BE698" s="50"/>
      <c r="BF698" s="50"/>
    </row>
    <row r="699" spans="5:58" ht="12.75" customHeight="1" x14ac:dyDescent="0.2">
      <c r="E699" s="245" t="s">
        <v>317</v>
      </c>
      <c r="F699" s="173">
        <v>1.6256070639957858</v>
      </c>
      <c r="G699" s="173">
        <v>1.8026634755689328</v>
      </c>
      <c r="H699" s="173">
        <v>1.981514488548382</v>
      </c>
      <c r="I699" s="22" t="s">
        <v>748</v>
      </c>
      <c r="J699" s="50"/>
      <c r="K699" s="51"/>
      <c r="L699" s="51"/>
      <c r="BA699" s="50"/>
      <c r="BB699" s="50"/>
      <c r="BC699" s="50"/>
      <c r="BD699" s="50"/>
      <c r="BE699" s="50"/>
      <c r="BF699" s="50"/>
    </row>
    <row r="700" spans="5:58" ht="12.75" customHeight="1" x14ac:dyDescent="0.2">
      <c r="E700" s="245" t="s">
        <v>327</v>
      </c>
      <c r="F700" s="173">
        <v>1.6256070639957858</v>
      </c>
      <c r="G700" s="173">
        <v>1.8026634755689328</v>
      </c>
      <c r="H700" s="173">
        <v>1.981514488548382</v>
      </c>
      <c r="I700" s="22" t="s">
        <v>748</v>
      </c>
      <c r="J700" s="50"/>
      <c r="K700" s="51"/>
      <c r="L700" s="51"/>
      <c r="BA700" s="50"/>
      <c r="BB700" s="50"/>
      <c r="BC700" s="50"/>
      <c r="BD700" s="50"/>
      <c r="BE700" s="50"/>
      <c r="BF700" s="50"/>
    </row>
    <row r="701" spans="5:58" ht="12.75" customHeight="1" x14ac:dyDescent="0.2">
      <c r="E701" s="245" t="s">
        <v>318</v>
      </c>
      <c r="F701" s="173">
        <v>1.6256070639957858</v>
      </c>
      <c r="G701" s="173">
        <v>1.8026634755689328</v>
      </c>
      <c r="H701" s="173">
        <v>1.981514488548382</v>
      </c>
      <c r="I701" s="22" t="s">
        <v>748</v>
      </c>
      <c r="J701" s="50"/>
      <c r="K701" s="51"/>
      <c r="L701" s="51"/>
      <c r="BA701" s="50"/>
      <c r="BB701" s="50"/>
      <c r="BC701" s="50"/>
      <c r="BD701" s="50"/>
      <c r="BE701" s="50"/>
      <c r="BF701" s="50"/>
    </row>
    <row r="702" spans="5:58" ht="12.75" customHeight="1" x14ac:dyDescent="0.2">
      <c r="E702" s="245" t="s">
        <v>335</v>
      </c>
      <c r="F702" s="173">
        <v>1.6256070639957858</v>
      </c>
      <c r="G702" s="173">
        <v>1.8026634755689328</v>
      </c>
      <c r="H702" s="173">
        <v>1.981514488548382</v>
      </c>
      <c r="I702" s="22" t="s">
        <v>748</v>
      </c>
      <c r="J702" s="50"/>
      <c r="K702" s="51"/>
      <c r="L702" s="51"/>
      <c r="BA702" s="50"/>
      <c r="BB702" s="50"/>
      <c r="BC702" s="50"/>
      <c r="BD702" s="50"/>
      <c r="BE702" s="50"/>
      <c r="BF702" s="50"/>
    </row>
    <row r="703" spans="5:58" ht="12.75" customHeight="1" x14ac:dyDescent="0.2">
      <c r="E703" s="245" t="s">
        <v>344</v>
      </c>
      <c r="F703" s="173">
        <v>1.6256070639957858</v>
      </c>
      <c r="G703" s="173">
        <v>1.8026634755689328</v>
      </c>
      <c r="H703" s="173">
        <v>1.981514488548382</v>
      </c>
      <c r="I703" s="22" t="s">
        <v>748</v>
      </c>
      <c r="J703" s="50"/>
      <c r="K703" s="51"/>
      <c r="L703" s="51"/>
      <c r="BA703" s="50"/>
      <c r="BB703" s="50"/>
      <c r="BC703" s="50"/>
      <c r="BD703" s="50"/>
      <c r="BE703" s="50"/>
      <c r="BF703" s="50"/>
    </row>
    <row r="704" spans="5:58" ht="12.75" customHeight="1" x14ac:dyDescent="0.2">
      <c r="E704" s="245" t="s">
        <v>345</v>
      </c>
      <c r="F704" s="173">
        <v>1.6256070639957858</v>
      </c>
      <c r="G704" s="173">
        <v>1.8026634755689328</v>
      </c>
      <c r="H704" s="173">
        <v>1.981514488548382</v>
      </c>
      <c r="I704" s="22" t="s">
        <v>748</v>
      </c>
      <c r="J704" s="50"/>
      <c r="K704" s="51"/>
      <c r="L704" s="51"/>
      <c r="BA704" s="50"/>
      <c r="BB704" s="50"/>
      <c r="BC704" s="50"/>
      <c r="BD704" s="50"/>
      <c r="BE704" s="50"/>
      <c r="BF704" s="50"/>
    </row>
    <row r="705" spans="5:58" ht="12.75" customHeight="1" x14ac:dyDescent="0.2">
      <c r="E705" s="245" t="s">
        <v>350</v>
      </c>
      <c r="F705" s="173">
        <v>1.6256070639957858</v>
      </c>
      <c r="G705" s="173">
        <v>1.8026634755689328</v>
      </c>
      <c r="H705" s="173">
        <v>1.981514488548382</v>
      </c>
      <c r="I705" s="22" t="s">
        <v>748</v>
      </c>
      <c r="J705" s="50"/>
      <c r="K705" s="51"/>
      <c r="L705" s="51"/>
      <c r="BA705" s="50"/>
      <c r="BB705" s="50"/>
      <c r="BC705" s="50"/>
      <c r="BD705" s="50"/>
      <c r="BE705" s="50"/>
      <c r="BF705" s="50"/>
    </row>
    <row r="706" spans="5:58" ht="12.75" customHeight="1" x14ac:dyDescent="0.2">
      <c r="E706" s="245" t="s">
        <v>342</v>
      </c>
      <c r="F706" s="173">
        <v>1.6256070639957858</v>
      </c>
      <c r="G706" s="173">
        <v>1.8026634755689328</v>
      </c>
      <c r="H706" s="173">
        <v>1.981514488548382</v>
      </c>
      <c r="I706" s="22" t="s">
        <v>748</v>
      </c>
      <c r="J706" s="50"/>
      <c r="K706" s="51"/>
      <c r="L706" s="51"/>
      <c r="BA706" s="50"/>
      <c r="BB706" s="50"/>
      <c r="BC706" s="50"/>
      <c r="BD706" s="50"/>
      <c r="BE706" s="50"/>
      <c r="BF706" s="50"/>
    </row>
    <row r="707" spans="5:58" ht="12.75" customHeight="1" x14ac:dyDescent="0.2">
      <c r="E707" s="245" t="s">
        <v>358</v>
      </c>
      <c r="F707" s="173">
        <v>1.6256070639957858</v>
      </c>
      <c r="G707" s="173">
        <v>1.8026634755689328</v>
      </c>
      <c r="H707" s="173">
        <v>1.981514488548382</v>
      </c>
      <c r="I707" s="22" t="s">
        <v>748</v>
      </c>
      <c r="J707" s="50"/>
      <c r="K707" s="51"/>
      <c r="L707" s="51"/>
      <c r="BA707" s="50"/>
      <c r="BB707" s="50"/>
      <c r="BC707" s="50"/>
      <c r="BD707" s="50"/>
      <c r="BE707" s="50"/>
      <c r="BF707" s="50"/>
    </row>
    <row r="708" spans="5:58" ht="12.75" customHeight="1" x14ac:dyDescent="0.2">
      <c r="E708" s="245" t="s">
        <v>359</v>
      </c>
      <c r="F708" s="173">
        <v>1.6256070639957858</v>
      </c>
      <c r="G708" s="173">
        <v>1.8026634755689328</v>
      </c>
      <c r="H708" s="173">
        <v>1.981514488548382</v>
      </c>
      <c r="I708" s="22" t="s">
        <v>748</v>
      </c>
      <c r="J708" s="50"/>
      <c r="K708" s="51"/>
      <c r="L708" s="51"/>
      <c r="BA708" s="50"/>
      <c r="BB708" s="50"/>
      <c r="BC708" s="50"/>
      <c r="BD708" s="50"/>
      <c r="BE708" s="50"/>
      <c r="BF708" s="50"/>
    </row>
    <row r="709" spans="5:58" ht="12.75" customHeight="1" x14ac:dyDescent="0.2">
      <c r="E709" s="245" t="s">
        <v>352</v>
      </c>
      <c r="F709" s="173">
        <v>1.6256070639957858</v>
      </c>
      <c r="G709" s="173">
        <v>1.8026634755689328</v>
      </c>
      <c r="H709" s="173">
        <v>1.981514488548382</v>
      </c>
      <c r="I709" s="22" t="s">
        <v>748</v>
      </c>
      <c r="J709" s="50"/>
      <c r="K709" s="51"/>
      <c r="L709" s="51"/>
      <c r="BA709" s="50"/>
      <c r="BB709" s="50"/>
      <c r="BC709" s="50"/>
      <c r="BD709" s="50"/>
      <c r="BE709" s="50"/>
      <c r="BF709" s="50"/>
    </row>
    <row r="710" spans="5:58" ht="12.75" customHeight="1" x14ac:dyDescent="0.2">
      <c r="E710" s="245" t="s">
        <v>366</v>
      </c>
      <c r="F710" s="173">
        <v>1.6256070639957858</v>
      </c>
      <c r="G710" s="173">
        <v>1.8026634755689328</v>
      </c>
      <c r="H710" s="173">
        <v>1.981514488548382</v>
      </c>
      <c r="I710" s="22" t="s">
        <v>748</v>
      </c>
      <c r="J710" s="50"/>
      <c r="K710" s="51"/>
      <c r="L710" s="51"/>
      <c r="BA710" s="50"/>
      <c r="BB710" s="50"/>
      <c r="BC710" s="50"/>
      <c r="BD710" s="50"/>
      <c r="BE710" s="50"/>
      <c r="BF710" s="50"/>
    </row>
    <row r="711" spans="5:58" ht="12.75" customHeight="1" x14ac:dyDescent="0.2">
      <c r="E711" s="245" t="s">
        <v>381</v>
      </c>
      <c r="F711" s="173">
        <v>1.6256070639957858</v>
      </c>
      <c r="G711" s="173">
        <v>1.8026634755689328</v>
      </c>
      <c r="H711" s="173">
        <v>1.981514488548382</v>
      </c>
      <c r="I711" s="22" t="s">
        <v>748</v>
      </c>
      <c r="J711" s="50"/>
      <c r="K711" s="51"/>
      <c r="L711" s="51"/>
      <c r="BA711" s="50"/>
      <c r="BB711" s="50"/>
      <c r="BC711" s="50"/>
      <c r="BD711" s="50"/>
      <c r="BE711" s="50"/>
      <c r="BF711" s="50"/>
    </row>
    <row r="712" spans="5:58" ht="12.75" customHeight="1" x14ac:dyDescent="0.2">
      <c r="E712" s="245" t="s">
        <v>387</v>
      </c>
      <c r="F712" s="173">
        <v>1.6256070639957858</v>
      </c>
      <c r="G712" s="173">
        <v>1.8026634755689328</v>
      </c>
      <c r="H712" s="173">
        <v>1.981514488548382</v>
      </c>
      <c r="I712" s="22" t="s">
        <v>748</v>
      </c>
      <c r="J712" s="50"/>
      <c r="K712" s="51"/>
      <c r="L712" s="51"/>
      <c r="BA712" s="50"/>
      <c r="BB712" s="50"/>
      <c r="BC712" s="50"/>
      <c r="BD712" s="50"/>
      <c r="BE712" s="50"/>
      <c r="BF712" s="50"/>
    </row>
    <row r="713" spans="5:58" ht="12.75" customHeight="1" x14ac:dyDescent="0.2">
      <c r="E713" s="245" t="s">
        <v>386</v>
      </c>
      <c r="F713" s="173">
        <v>1.6256070639957858</v>
      </c>
      <c r="G713" s="173">
        <v>1.8026634755689328</v>
      </c>
      <c r="H713" s="173">
        <v>1.981514488548382</v>
      </c>
      <c r="I713" s="22" t="s">
        <v>748</v>
      </c>
      <c r="J713" s="50"/>
      <c r="K713" s="51"/>
      <c r="L713" s="51"/>
      <c r="BA713" s="50"/>
      <c r="BB713" s="50"/>
      <c r="BC713" s="50"/>
      <c r="BD713" s="50"/>
      <c r="BE713" s="50"/>
      <c r="BF713" s="50"/>
    </row>
    <row r="714" spans="5:58" ht="12.75" customHeight="1" x14ac:dyDescent="0.2">
      <c r="E714" s="245" t="s">
        <v>254</v>
      </c>
      <c r="F714" s="173">
        <v>1.6256070639957858</v>
      </c>
      <c r="G714" s="173">
        <v>1.8026634755689328</v>
      </c>
      <c r="H714" s="173">
        <v>1.981514488548382</v>
      </c>
      <c r="I714" s="22" t="s">
        <v>748</v>
      </c>
      <c r="J714" s="50"/>
      <c r="K714" s="51"/>
      <c r="L714" s="51"/>
      <c r="BA714" s="50"/>
      <c r="BB714" s="50"/>
      <c r="BC714" s="50"/>
      <c r="BD714" s="50"/>
      <c r="BE714" s="50"/>
      <c r="BF714" s="50"/>
    </row>
    <row r="715" spans="5:58" ht="12.75" customHeight="1" x14ac:dyDescent="0.2">
      <c r="E715" s="245" t="s">
        <v>403</v>
      </c>
      <c r="F715" s="173">
        <v>1.6256070639957858</v>
      </c>
      <c r="G715" s="173">
        <v>1.8026634755689328</v>
      </c>
      <c r="H715" s="173">
        <v>1.981514488548382</v>
      </c>
      <c r="I715" s="22" t="s">
        <v>748</v>
      </c>
      <c r="J715" s="50"/>
      <c r="K715" s="51"/>
      <c r="L715" s="51"/>
      <c r="BA715" s="50"/>
      <c r="BB715" s="50"/>
      <c r="BC715" s="50"/>
      <c r="BD715" s="50"/>
      <c r="BE715" s="50"/>
      <c r="BF715" s="50"/>
    </row>
    <row r="716" spans="5:58" ht="12.75" customHeight="1" x14ac:dyDescent="0.2">
      <c r="E716" s="245" t="s">
        <v>400</v>
      </c>
      <c r="F716" s="173">
        <v>1.6256070639957858</v>
      </c>
      <c r="G716" s="173">
        <v>1.8026634755689328</v>
      </c>
      <c r="H716" s="173">
        <v>1.981514488548382</v>
      </c>
      <c r="I716" s="22" t="s">
        <v>748</v>
      </c>
      <c r="J716" s="50"/>
      <c r="K716" s="51"/>
      <c r="L716" s="51"/>
      <c r="BA716" s="50"/>
      <c r="BB716" s="50"/>
      <c r="BC716" s="50"/>
      <c r="BD716" s="50"/>
      <c r="BE716" s="50"/>
      <c r="BF716" s="50"/>
    </row>
    <row r="717" spans="5:58" ht="12.75" customHeight="1" x14ac:dyDescent="0.2">
      <c r="E717" s="245" t="s">
        <v>402</v>
      </c>
      <c r="F717" s="173">
        <v>1.6256070639957858</v>
      </c>
      <c r="G717" s="173">
        <v>1.8026634755689328</v>
      </c>
      <c r="H717" s="173">
        <v>1.981514488548382</v>
      </c>
      <c r="I717" s="22" t="s">
        <v>748</v>
      </c>
      <c r="J717" s="50"/>
      <c r="K717" s="51"/>
      <c r="L717" s="51"/>
      <c r="BA717" s="50"/>
      <c r="BB717" s="50"/>
      <c r="BC717" s="50"/>
      <c r="BD717" s="50"/>
      <c r="BE717" s="50"/>
      <c r="BF717" s="50"/>
    </row>
    <row r="718" spans="5:58" ht="12.75" customHeight="1" x14ac:dyDescent="0.2">
      <c r="E718" s="245" t="s">
        <v>421</v>
      </c>
      <c r="F718" s="173">
        <v>1.6256070639957858</v>
      </c>
      <c r="G718" s="173">
        <v>1.8026634755689328</v>
      </c>
      <c r="H718" s="173">
        <v>1.981514488548382</v>
      </c>
      <c r="I718" s="22" t="s">
        <v>748</v>
      </c>
      <c r="J718" s="50"/>
      <c r="K718" s="51"/>
      <c r="L718" s="51"/>
      <c r="BA718" s="50"/>
      <c r="BB718" s="50"/>
      <c r="BC718" s="50"/>
      <c r="BD718" s="50"/>
      <c r="BE718" s="50"/>
      <c r="BF718" s="50"/>
    </row>
    <row r="719" spans="5:58" ht="12.75" customHeight="1" x14ac:dyDescent="0.2">
      <c r="E719" s="245" t="s">
        <v>423</v>
      </c>
      <c r="F719" s="173">
        <v>1.6256070639957858</v>
      </c>
      <c r="G719" s="173">
        <v>1.8026634755689328</v>
      </c>
      <c r="H719" s="173">
        <v>1.981514488548382</v>
      </c>
      <c r="I719" s="22" t="s">
        <v>748</v>
      </c>
      <c r="J719" s="50"/>
      <c r="K719" s="51"/>
      <c r="L719" s="51"/>
      <c r="BA719" s="50"/>
      <c r="BB719" s="50"/>
      <c r="BC719" s="50"/>
      <c r="BD719" s="50"/>
      <c r="BE719" s="50"/>
      <c r="BF719" s="50"/>
    </row>
    <row r="720" spans="5:58" ht="12.75" customHeight="1" x14ac:dyDescent="0.2">
      <c r="E720" s="111"/>
      <c r="F720" s="112"/>
      <c r="G720" s="112"/>
      <c r="H720" s="112"/>
      <c r="I720" s="111"/>
    </row>
    <row r="721" spans="2:58" ht="12.75" customHeight="1" x14ac:dyDescent="0.2">
      <c r="B721" s="13" t="s">
        <v>691</v>
      </c>
      <c r="F721" s="46"/>
      <c r="BA721" s="50"/>
      <c r="BB721" s="50"/>
      <c r="BC721" s="50"/>
      <c r="BD721" s="50"/>
      <c r="BE721" s="50"/>
      <c r="BF721" s="50"/>
    </row>
    <row r="722" spans="2:58" ht="12.75" customHeight="1" x14ac:dyDescent="0.2">
      <c r="E722" s="68" t="s">
        <v>43</v>
      </c>
      <c r="F722" s="246" t="s">
        <v>660</v>
      </c>
      <c r="G722" s="246" t="s">
        <v>661</v>
      </c>
      <c r="H722" s="246" t="s">
        <v>643</v>
      </c>
      <c r="J722" s="50"/>
      <c r="BA722" s="50"/>
      <c r="BB722" s="50"/>
      <c r="BC722" s="50"/>
      <c r="BD722" s="50"/>
      <c r="BE722" s="50"/>
      <c r="BF722" s="50"/>
    </row>
    <row r="723" spans="2:58" ht="12.75" customHeight="1" x14ac:dyDescent="0.2">
      <c r="E723" s="245" t="s">
        <v>189</v>
      </c>
      <c r="F723" s="173">
        <v>3.9901103899571861</v>
      </c>
      <c r="G723" s="173">
        <v>4.385095991115513</v>
      </c>
      <c r="H723" s="173">
        <v>4.7800815922738407</v>
      </c>
      <c r="I723" s="22" t="str">
        <f>ROMAN(42)</f>
        <v>XLII</v>
      </c>
      <c r="J723" s="212" t="s">
        <v>844</v>
      </c>
    </row>
    <row r="724" spans="2:58" ht="12.75" customHeight="1" x14ac:dyDescent="0.2">
      <c r="E724" s="245" t="s">
        <v>202</v>
      </c>
      <c r="F724" s="173">
        <v>3.7545848416682475</v>
      </c>
      <c r="G724" s="173">
        <v>4.0602018384233549</v>
      </c>
      <c r="H724" s="173">
        <v>4.3658188351784606</v>
      </c>
      <c r="I724" s="22" t="s">
        <v>747</v>
      </c>
      <c r="J724" s="221" t="s">
        <v>879</v>
      </c>
    </row>
    <row r="725" spans="2:58" ht="12.75" customHeight="1" x14ac:dyDescent="0.2">
      <c r="E725" s="245" t="s">
        <v>227</v>
      </c>
      <c r="F725" s="173">
        <v>2.4201971501774233</v>
      </c>
      <c r="G725" s="173">
        <v>2.6891079446415818</v>
      </c>
      <c r="H725" s="173">
        <v>2.9580187391057398</v>
      </c>
      <c r="I725" s="22" t="s">
        <v>748</v>
      </c>
      <c r="J725" s="50"/>
    </row>
    <row r="726" spans="2:58" ht="12.75" customHeight="1" x14ac:dyDescent="0.2">
      <c r="E726" s="245" t="s">
        <v>232</v>
      </c>
      <c r="F726" s="173">
        <v>10.282774337572178</v>
      </c>
      <c r="G726" s="173">
        <v>11.30383966473371</v>
      </c>
      <c r="H726" s="173">
        <v>12.324904991895224</v>
      </c>
      <c r="I726" s="22" t="s">
        <v>749</v>
      </c>
      <c r="J726" s="50"/>
    </row>
    <row r="727" spans="2:58" ht="12.75" customHeight="1" x14ac:dyDescent="0.2">
      <c r="E727" s="245" t="s">
        <v>267</v>
      </c>
      <c r="F727" s="173">
        <v>1.4799797504370487</v>
      </c>
      <c r="G727" s="173">
        <v>1.5090222123108625</v>
      </c>
      <c r="H727" s="173">
        <v>1.5380646741846768</v>
      </c>
      <c r="I727" s="22" t="s">
        <v>750</v>
      </c>
      <c r="J727" s="50"/>
    </row>
    <row r="728" spans="2:58" ht="12.75" customHeight="1" x14ac:dyDescent="0.2">
      <c r="E728" s="245" t="s">
        <v>288</v>
      </c>
      <c r="F728" s="173">
        <v>1.3117562440852004</v>
      </c>
      <c r="G728" s="173">
        <v>1.4455393438212207</v>
      </c>
      <c r="H728" s="173">
        <v>1.5793224435572422</v>
      </c>
      <c r="I728" s="22" t="s">
        <v>751</v>
      </c>
      <c r="J728" s="50"/>
    </row>
    <row r="729" spans="2:58" ht="12.75" customHeight="1" x14ac:dyDescent="0.2">
      <c r="E729" s="245" t="s">
        <v>287</v>
      </c>
      <c r="F729" s="173">
        <v>1.1117161226893171</v>
      </c>
      <c r="G729" s="173">
        <v>1.1842986156247708</v>
      </c>
      <c r="H729" s="173">
        <v>1.2568811085602245</v>
      </c>
      <c r="I729" s="22" t="s">
        <v>752</v>
      </c>
      <c r="J729" s="50"/>
    </row>
    <row r="730" spans="2:58" ht="12.75" customHeight="1" x14ac:dyDescent="0.2">
      <c r="E730" s="245" t="s">
        <v>299</v>
      </c>
      <c r="F730" s="173">
        <v>4.9776337705491436</v>
      </c>
      <c r="G730" s="173">
        <v>5.4588432288194602</v>
      </c>
      <c r="H730" s="173">
        <v>5.9400526870897776</v>
      </c>
      <c r="I730" s="22" t="s">
        <v>753</v>
      </c>
      <c r="J730" s="50"/>
    </row>
    <row r="731" spans="2:58" ht="12.75" customHeight="1" x14ac:dyDescent="0.2">
      <c r="E731" s="245" t="s">
        <v>331</v>
      </c>
      <c r="F731" s="173">
        <v>2.8345142176939619</v>
      </c>
      <c r="G731" s="173">
        <v>3.1494602418821795</v>
      </c>
      <c r="H731" s="173">
        <v>3.4644062660703985</v>
      </c>
      <c r="I731" s="22" t="s">
        <v>754</v>
      </c>
      <c r="J731" s="50"/>
    </row>
    <row r="732" spans="2:58" ht="12.75" customHeight="1" x14ac:dyDescent="0.2">
      <c r="E732" s="245" t="s">
        <v>361</v>
      </c>
      <c r="F732" s="173">
        <v>7.6112983532421943</v>
      </c>
      <c r="G732" s="173">
        <v>7.8755212288396672</v>
      </c>
      <c r="H732" s="173">
        <v>8.1397441044371455</v>
      </c>
      <c r="I732" s="22" t="s">
        <v>755</v>
      </c>
      <c r="J732" s="50"/>
    </row>
    <row r="733" spans="2:58" ht="12.75" customHeight="1" x14ac:dyDescent="0.2">
      <c r="E733" s="245" t="s">
        <v>678</v>
      </c>
      <c r="F733" s="173">
        <v>4.820273854649419</v>
      </c>
      <c r="G733" s="173">
        <v>5.3025514592062226</v>
      </c>
      <c r="H733" s="173">
        <v>5.784829063763028</v>
      </c>
      <c r="I733" s="22" t="s">
        <v>756</v>
      </c>
      <c r="J733" s="50"/>
    </row>
    <row r="734" spans="2:58" ht="12.75" customHeight="1" x14ac:dyDescent="0.2">
      <c r="E734" s="245" t="s">
        <v>410</v>
      </c>
      <c r="F734" s="173">
        <v>1.0622279968711474</v>
      </c>
      <c r="G734" s="173">
        <v>1.1791947770736233</v>
      </c>
      <c r="H734" s="173">
        <v>1.2961615572760994</v>
      </c>
      <c r="I734" s="22" t="s">
        <v>757</v>
      </c>
      <c r="J734" s="50"/>
    </row>
    <row r="735" spans="2:58" ht="12.75" customHeight="1" x14ac:dyDescent="0.2">
      <c r="E735" s="245" t="s">
        <v>415</v>
      </c>
      <c r="F735" s="173">
        <v>16.348065761685675</v>
      </c>
      <c r="G735" s="173">
        <v>18.146978725198405</v>
      </c>
      <c r="H735" s="173">
        <v>19.945891688711139</v>
      </c>
      <c r="I735" s="22" t="s">
        <v>758</v>
      </c>
      <c r="J735" s="50"/>
    </row>
    <row r="736" spans="2:58" ht="12.75" customHeight="1" x14ac:dyDescent="0.2">
      <c r="E736" s="245" t="s">
        <v>418</v>
      </c>
      <c r="F736" s="173">
        <v>4.7154615906381574</v>
      </c>
      <c r="G736" s="173">
        <v>5.0705956118696216</v>
      </c>
      <c r="H736" s="173">
        <v>5.4257296331010902</v>
      </c>
      <c r="I736" s="22" t="s">
        <v>759</v>
      </c>
      <c r="J736" s="50"/>
    </row>
    <row r="737" spans="5:10" ht="12.75" customHeight="1" x14ac:dyDescent="0.2">
      <c r="E737" s="245" t="s">
        <v>424</v>
      </c>
      <c r="F737" s="173">
        <v>6.3329808187276475</v>
      </c>
      <c r="G737" s="173">
        <v>7.0366453541418323</v>
      </c>
      <c r="H737" s="173">
        <v>7.7403098895560154</v>
      </c>
      <c r="I737" s="22" t="s">
        <v>760</v>
      </c>
      <c r="J737" s="50"/>
    </row>
    <row r="738" spans="5:10" ht="12.75" customHeight="1" x14ac:dyDescent="0.2">
      <c r="E738" s="245" t="s">
        <v>389</v>
      </c>
      <c r="F738" s="173">
        <v>4.1059179078327253</v>
      </c>
      <c r="G738" s="173">
        <v>4.3718868656873573</v>
      </c>
      <c r="H738" s="173">
        <v>4.6378558235419858</v>
      </c>
      <c r="I738" s="22" t="s">
        <v>761</v>
      </c>
      <c r="J738" s="50"/>
    </row>
    <row r="739" spans="5:10" ht="12.75" customHeight="1" x14ac:dyDescent="0.2">
      <c r="E739" s="245" t="s">
        <v>191</v>
      </c>
      <c r="F739" s="173">
        <v>2.2473228956841389</v>
      </c>
      <c r="G739" s="173">
        <v>2.3473292258268592</v>
      </c>
      <c r="H739" s="173">
        <v>2.4455565535159116</v>
      </c>
      <c r="J739" s="50"/>
    </row>
    <row r="740" spans="5:10" ht="12.75" customHeight="1" x14ac:dyDescent="0.2">
      <c r="E740" s="245" t="s">
        <v>199</v>
      </c>
      <c r="F740" s="173">
        <v>3.9901103899571861</v>
      </c>
      <c r="G740" s="173">
        <v>4.385095991115513</v>
      </c>
      <c r="H740" s="173">
        <v>4.7800815922738407</v>
      </c>
      <c r="I740" s="22" t="str">
        <f>ROMAN(42)</f>
        <v>XLII</v>
      </c>
      <c r="J740" s="50"/>
    </row>
    <row r="741" spans="5:10" ht="12.75" customHeight="1" x14ac:dyDescent="0.2">
      <c r="E741" s="245" t="s">
        <v>216</v>
      </c>
      <c r="F741" s="173">
        <v>3.9901103899571861</v>
      </c>
      <c r="G741" s="173">
        <v>4.385095991115513</v>
      </c>
      <c r="H741" s="173">
        <v>4.7800815922738407</v>
      </c>
      <c r="I741" s="22" t="str">
        <f t="shared" ref="I741:I780" si="98">ROMAN(42)</f>
        <v>XLII</v>
      </c>
      <c r="J741" s="50"/>
    </row>
    <row r="742" spans="5:10" ht="12.75" customHeight="1" x14ac:dyDescent="0.2">
      <c r="E742" s="245" t="s">
        <v>221</v>
      </c>
      <c r="F742" s="173">
        <v>3.9901103899571861</v>
      </c>
      <c r="G742" s="173">
        <v>4.385095991115513</v>
      </c>
      <c r="H742" s="173">
        <v>4.7800815922738407</v>
      </c>
      <c r="I742" s="22" t="str">
        <f t="shared" si="98"/>
        <v>XLII</v>
      </c>
      <c r="J742" s="50"/>
    </row>
    <row r="743" spans="5:10" ht="12.75" customHeight="1" x14ac:dyDescent="0.2">
      <c r="E743" s="245" t="s">
        <v>219</v>
      </c>
      <c r="F743" s="173">
        <v>3.9901103899571861</v>
      </c>
      <c r="G743" s="173">
        <v>4.385095991115513</v>
      </c>
      <c r="H743" s="173">
        <v>4.7800815922738407</v>
      </c>
      <c r="I743" s="22" t="str">
        <f t="shared" si="98"/>
        <v>XLII</v>
      </c>
      <c r="J743" s="50"/>
    </row>
    <row r="744" spans="5:10" ht="12.75" customHeight="1" x14ac:dyDescent="0.2">
      <c r="E744" s="245" t="s">
        <v>217</v>
      </c>
      <c r="F744" s="173">
        <v>3.9901103899571861</v>
      </c>
      <c r="G744" s="173">
        <v>4.385095991115513</v>
      </c>
      <c r="H744" s="173">
        <v>4.7800815922738407</v>
      </c>
      <c r="I744" s="22" t="str">
        <f t="shared" si="98"/>
        <v>XLII</v>
      </c>
      <c r="J744" s="50"/>
    </row>
    <row r="745" spans="5:10" ht="12.75" customHeight="1" x14ac:dyDescent="0.2">
      <c r="E745" s="245" t="s">
        <v>231</v>
      </c>
      <c r="F745" s="173">
        <v>3.9901103899571861</v>
      </c>
      <c r="G745" s="173">
        <v>4.385095991115513</v>
      </c>
      <c r="H745" s="173">
        <v>4.7800815922738407</v>
      </c>
      <c r="I745" s="22" t="str">
        <f t="shared" si="98"/>
        <v>XLII</v>
      </c>
      <c r="J745" s="50"/>
    </row>
    <row r="746" spans="5:10" ht="12.75" customHeight="1" x14ac:dyDescent="0.2">
      <c r="E746" s="245" t="s">
        <v>235</v>
      </c>
      <c r="F746" s="173">
        <v>3.9901103899571861</v>
      </c>
      <c r="G746" s="173">
        <v>4.385095991115513</v>
      </c>
      <c r="H746" s="173">
        <v>4.7800815922738407</v>
      </c>
      <c r="I746" s="22" t="str">
        <f t="shared" si="98"/>
        <v>XLII</v>
      </c>
      <c r="J746" s="50"/>
    </row>
    <row r="747" spans="5:10" ht="12.75" customHeight="1" x14ac:dyDescent="0.2">
      <c r="E747" s="245" t="s">
        <v>243</v>
      </c>
      <c r="F747" s="173">
        <v>3.9901103899571861</v>
      </c>
      <c r="G747" s="173">
        <v>4.385095991115513</v>
      </c>
      <c r="H747" s="173">
        <v>4.7800815922738407</v>
      </c>
      <c r="I747" s="22" t="str">
        <f t="shared" si="98"/>
        <v>XLII</v>
      </c>
      <c r="J747" s="50"/>
    </row>
    <row r="748" spans="5:10" ht="12.75" customHeight="1" x14ac:dyDescent="0.2">
      <c r="E748" s="245" t="s">
        <v>392</v>
      </c>
      <c r="F748" s="173">
        <v>3.9901103899571861</v>
      </c>
      <c r="G748" s="173">
        <v>4.385095991115513</v>
      </c>
      <c r="H748" s="173">
        <v>4.7800815922738407</v>
      </c>
      <c r="I748" s="22" t="str">
        <f t="shared" si="98"/>
        <v>XLII</v>
      </c>
      <c r="J748" s="50"/>
    </row>
    <row r="749" spans="5:10" ht="12.75" customHeight="1" x14ac:dyDescent="0.2">
      <c r="E749" s="245" t="s">
        <v>417</v>
      </c>
      <c r="F749" s="173">
        <v>3.9901103899571861</v>
      </c>
      <c r="G749" s="173">
        <v>4.385095991115513</v>
      </c>
      <c r="H749" s="173">
        <v>4.7800815922738407</v>
      </c>
      <c r="I749" s="22" t="str">
        <f t="shared" si="98"/>
        <v>XLII</v>
      </c>
      <c r="J749" s="50"/>
    </row>
    <row r="750" spans="5:10" ht="12.75" customHeight="1" x14ac:dyDescent="0.2">
      <c r="E750" s="245" t="s">
        <v>270</v>
      </c>
      <c r="F750" s="173">
        <v>3.9901103899571861</v>
      </c>
      <c r="G750" s="173">
        <v>4.385095991115513</v>
      </c>
      <c r="H750" s="173">
        <v>4.7800815922738407</v>
      </c>
      <c r="I750" s="22" t="str">
        <f t="shared" si="98"/>
        <v>XLII</v>
      </c>
      <c r="J750" s="50"/>
    </row>
    <row r="751" spans="5:10" ht="12.75" customHeight="1" x14ac:dyDescent="0.2">
      <c r="E751" s="245" t="s">
        <v>285</v>
      </c>
      <c r="F751" s="173">
        <v>3.9901103899571861</v>
      </c>
      <c r="G751" s="173">
        <v>4.385095991115513</v>
      </c>
      <c r="H751" s="173">
        <v>4.7800815922738407</v>
      </c>
      <c r="I751" s="22" t="str">
        <f t="shared" si="98"/>
        <v>XLII</v>
      </c>
      <c r="J751" s="50"/>
    </row>
    <row r="752" spans="5:10" ht="12.75" customHeight="1" x14ac:dyDescent="0.2">
      <c r="E752" s="245" t="s">
        <v>289</v>
      </c>
      <c r="F752" s="173">
        <v>3.9901103899571861</v>
      </c>
      <c r="G752" s="173">
        <v>4.385095991115513</v>
      </c>
      <c r="H752" s="173">
        <v>4.7800815922738407</v>
      </c>
      <c r="I752" s="22" t="str">
        <f t="shared" si="98"/>
        <v>XLII</v>
      </c>
      <c r="J752" s="50"/>
    </row>
    <row r="753" spans="5:10" ht="12.75" customHeight="1" x14ac:dyDescent="0.2">
      <c r="E753" s="245" t="s">
        <v>296</v>
      </c>
      <c r="F753" s="173">
        <v>3.9901103899571861</v>
      </c>
      <c r="G753" s="173">
        <v>4.385095991115513</v>
      </c>
      <c r="H753" s="173">
        <v>4.7800815922738407</v>
      </c>
      <c r="I753" s="22" t="str">
        <f t="shared" si="98"/>
        <v>XLII</v>
      </c>
      <c r="J753" s="50"/>
    </row>
    <row r="754" spans="5:10" ht="12.75" customHeight="1" x14ac:dyDescent="0.2">
      <c r="E754" s="245" t="s">
        <v>305</v>
      </c>
      <c r="F754" s="173">
        <v>3.9901103899571861</v>
      </c>
      <c r="G754" s="173">
        <v>4.385095991115513</v>
      </c>
      <c r="H754" s="173">
        <v>4.7800815922738407</v>
      </c>
      <c r="I754" s="22" t="str">
        <f t="shared" si="98"/>
        <v>XLII</v>
      </c>
      <c r="J754" s="50"/>
    </row>
    <row r="755" spans="5:10" ht="12.75" customHeight="1" x14ac:dyDescent="0.2">
      <c r="E755" s="245" t="s">
        <v>302</v>
      </c>
      <c r="F755" s="173">
        <v>3.9901103899571861</v>
      </c>
      <c r="G755" s="173">
        <v>4.385095991115513</v>
      </c>
      <c r="H755" s="173">
        <v>4.7800815922738407</v>
      </c>
      <c r="I755" s="22" t="str">
        <f t="shared" si="98"/>
        <v>XLII</v>
      </c>
      <c r="J755" s="50"/>
    </row>
    <row r="756" spans="5:10" ht="12.75" customHeight="1" x14ac:dyDescent="0.2">
      <c r="E756" s="245" t="s">
        <v>303</v>
      </c>
      <c r="F756" s="173">
        <v>3.9901103899571861</v>
      </c>
      <c r="G756" s="173">
        <v>4.385095991115513</v>
      </c>
      <c r="H756" s="173">
        <v>4.7800815922738407</v>
      </c>
      <c r="I756" s="22" t="str">
        <f t="shared" si="98"/>
        <v>XLII</v>
      </c>
      <c r="J756" s="50"/>
    </row>
    <row r="757" spans="5:10" ht="12.75" customHeight="1" x14ac:dyDescent="0.2">
      <c r="E757" s="245" t="s">
        <v>306</v>
      </c>
      <c r="F757" s="173">
        <v>3.9901103899571861</v>
      </c>
      <c r="G757" s="173">
        <v>4.385095991115513</v>
      </c>
      <c r="H757" s="173">
        <v>4.7800815922738407</v>
      </c>
      <c r="I757" s="22" t="str">
        <f t="shared" si="98"/>
        <v>XLII</v>
      </c>
      <c r="J757" s="50"/>
    </row>
    <row r="758" spans="5:10" ht="12.75" customHeight="1" x14ac:dyDescent="0.2">
      <c r="E758" s="245" t="s">
        <v>348</v>
      </c>
      <c r="F758" s="173">
        <v>3.9901103899571861</v>
      </c>
      <c r="G758" s="173">
        <v>4.385095991115513</v>
      </c>
      <c r="H758" s="173">
        <v>4.7800815922738407</v>
      </c>
      <c r="I758" s="22" t="str">
        <f t="shared" si="98"/>
        <v>XLII</v>
      </c>
      <c r="J758" s="50"/>
    </row>
    <row r="759" spans="5:10" ht="12.75" customHeight="1" x14ac:dyDescent="0.2">
      <c r="E759" s="245" t="s">
        <v>336</v>
      </c>
      <c r="F759" s="173">
        <v>3.9901103899571861</v>
      </c>
      <c r="G759" s="173">
        <v>4.385095991115513</v>
      </c>
      <c r="H759" s="173">
        <v>4.7800815922738407</v>
      </c>
      <c r="I759" s="22" t="str">
        <f t="shared" si="98"/>
        <v>XLII</v>
      </c>
      <c r="J759" s="50"/>
    </row>
    <row r="760" spans="5:10" ht="12.75" customHeight="1" x14ac:dyDescent="0.2">
      <c r="E760" s="245" t="s">
        <v>317</v>
      </c>
      <c r="F760" s="173">
        <v>3.9901103899571861</v>
      </c>
      <c r="G760" s="173">
        <v>4.385095991115513</v>
      </c>
      <c r="H760" s="173">
        <v>4.7800815922738407</v>
      </c>
      <c r="I760" s="22" t="str">
        <f t="shared" si="98"/>
        <v>XLII</v>
      </c>
      <c r="J760" s="50"/>
    </row>
    <row r="761" spans="5:10" ht="12.75" customHeight="1" x14ac:dyDescent="0.2">
      <c r="E761" s="245" t="s">
        <v>327</v>
      </c>
      <c r="F761" s="173">
        <v>3.9901103899571861</v>
      </c>
      <c r="G761" s="173">
        <v>4.385095991115513</v>
      </c>
      <c r="H761" s="173">
        <v>4.7800815922738407</v>
      </c>
      <c r="I761" s="22" t="str">
        <f t="shared" si="98"/>
        <v>XLII</v>
      </c>
      <c r="J761" s="50"/>
    </row>
    <row r="762" spans="5:10" ht="12.75" customHeight="1" x14ac:dyDescent="0.2">
      <c r="E762" s="245" t="s">
        <v>318</v>
      </c>
      <c r="F762" s="173">
        <v>3.9901103899571861</v>
      </c>
      <c r="G762" s="173">
        <v>4.385095991115513</v>
      </c>
      <c r="H762" s="173">
        <v>4.7800815922738407</v>
      </c>
      <c r="I762" s="22" t="str">
        <f t="shared" si="98"/>
        <v>XLII</v>
      </c>
      <c r="J762" s="50"/>
    </row>
    <row r="763" spans="5:10" ht="12.75" customHeight="1" x14ac:dyDescent="0.2">
      <c r="E763" s="245" t="s">
        <v>335</v>
      </c>
      <c r="F763" s="173">
        <v>3.9901103899571861</v>
      </c>
      <c r="G763" s="173">
        <v>4.385095991115513</v>
      </c>
      <c r="H763" s="173">
        <v>4.7800815922738407</v>
      </c>
      <c r="I763" s="22" t="str">
        <f t="shared" si="98"/>
        <v>XLII</v>
      </c>
      <c r="J763" s="50"/>
    </row>
    <row r="764" spans="5:10" ht="12.75" customHeight="1" x14ac:dyDescent="0.2">
      <c r="E764" s="245" t="s">
        <v>344</v>
      </c>
      <c r="F764" s="173">
        <v>3.9901103899571861</v>
      </c>
      <c r="G764" s="173">
        <v>4.385095991115513</v>
      </c>
      <c r="H764" s="173">
        <v>4.7800815922738407</v>
      </c>
      <c r="I764" s="22" t="str">
        <f t="shared" si="98"/>
        <v>XLII</v>
      </c>
      <c r="J764" s="50"/>
    </row>
    <row r="765" spans="5:10" ht="12.75" customHeight="1" x14ac:dyDescent="0.2">
      <c r="E765" s="245" t="s">
        <v>345</v>
      </c>
      <c r="F765" s="173">
        <v>3.9901103899571861</v>
      </c>
      <c r="G765" s="173">
        <v>4.385095991115513</v>
      </c>
      <c r="H765" s="173">
        <v>4.7800815922738407</v>
      </c>
      <c r="I765" s="22" t="str">
        <f t="shared" si="98"/>
        <v>XLII</v>
      </c>
      <c r="J765" s="50"/>
    </row>
    <row r="766" spans="5:10" ht="12.75" customHeight="1" x14ac:dyDescent="0.2">
      <c r="E766" s="245" t="s">
        <v>350</v>
      </c>
      <c r="F766" s="173">
        <v>3.9901103899571861</v>
      </c>
      <c r="G766" s="173">
        <v>4.385095991115513</v>
      </c>
      <c r="H766" s="173">
        <v>4.7800815922738407</v>
      </c>
      <c r="I766" s="22" t="str">
        <f t="shared" si="98"/>
        <v>XLII</v>
      </c>
      <c r="J766" s="50"/>
    </row>
    <row r="767" spans="5:10" ht="12.75" customHeight="1" x14ac:dyDescent="0.2">
      <c r="E767" s="245" t="s">
        <v>342</v>
      </c>
      <c r="F767" s="173">
        <v>3.9901103899571861</v>
      </c>
      <c r="G767" s="173">
        <v>4.385095991115513</v>
      </c>
      <c r="H767" s="173">
        <v>4.7800815922738407</v>
      </c>
      <c r="I767" s="22" t="str">
        <f t="shared" si="98"/>
        <v>XLII</v>
      </c>
      <c r="J767" s="50"/>
    </row>
    <row r="768" spans="5:10" ht="12.75" customHeight="1" x14ac:dyDescent="0.2">
      <c r="E768" s="245" t="s">
        <v>358</v>
      </c>
      <c r="F768" s="173">
        <v>3.9901103899571861</v>
      </c>
      <c r="G768" s="173">
        <v>4.385095991115513</v>
      </c>
      <c r="H768" s="173">
        <v>4.7800815922738407</v>
      </c>
      <c r="I768" s="22" t="str">
        <f t="shared" si="98"/>
        <v>XLII</v>
      </c>
      <c r="J768" s="50"/>
    </row>
    <row r="769" spans="1:58" ht="12.75" customHeight="1" x14ac:dyDescent="0.2">
      <c r="E769" s="245" t="s">
        <v>359</v>
      </c>
      <c r="F769" s="173">
        <v>3.9901103899571861</v>
      </c>
      <c r="G769" s="173">
        <v>4.385095991115513</v>
      </c>
      <c r="H769" s="173">
        <v>4.7800815922738407</v>
      </c>
      <c r="I769" s="22" t="str">
        <f t="shared" si="98"/>
        <v>XLII</v>
      </c>
      <c r="J769" s="50"/>
    </row>
    <row r="770" spans="1:58" ht="12.75" customHeight="1" x14ac:dyDescent="0.2">
      <c r="E770" s="245" t="s">
        <v>352</v>
      </c>
      <c r="F770" s="173">
        <v>3.9901103899571861</v>
      </c>
      <c r="G770" s="173">
        <v>4.385095991115513</v>
      </c>
      <c r="H770" s="173">
        <v>4.7800815922738407</v>
      </c>
      <c r="I770" s="22" t="str">
        <f t="shared" si="98"/>
        <v>XLII</v>
      </c>
      <c r="J770" s="50"/>
    </row>
    <row r="771" spans="1:58" ht="12.75" customHeight="1" x14ac:dyDescent="0.2">
      <c r="E771" s="245" t="s">
        <v>366</v>
      </c>
      <c r="F771" s="173">
        <v>3.9901103899571861</v>
      </c>
      <c r="G771" s="173">
        <v>4.385095991115513</v>
      </c>
      <c r="H771" s="173">
        <v>4.7800815922738407</v>
      </c>
      <c r="I771" s="22" t="str">
        <f t="shared" si="98"/>
        <v>XLII</v>
      </c>
      <c r="J771" s="50"/>
    </row>
    <row r="772" spans="1:58" ht="12.75" customHeight="1" x14ac:dyDescent="0.2">
      <c r="E772" s="245" t="s">
        <v>381</v>
      </c>
      <c r="F772" s="173">
        <v>3.9901103899571861</v>
      </c>
      <c r="G772" s="173">
        <v>4.385095991115513</v>
      </c>
      <c r="H772" s="173">
        <v>4.7800815922738407</v>
      </c>
      <c r="I772" s="22" t="str">
        <f t="shared" si="98"/>
        <v>XLII</v>
      </c>
      <c r="J772" s="50"/>
    </row>
    <row r="773" spans="1:58" ht="12.75" customHeight="1" x14ac:dyDescent="0.2">
      <c r="E773" s="245" t="s">
        <v>387</v>
      </c>
      <c r="F773" s="173">
        <v>3.9901103899571861</v>
      </c>
      <c r="G773" s="173">
        <v>4.385095991115513</v>
      </c>
      <c r="H773" s="173">
        <v>4.7800815922738407</v>
      </c>
      <c r="I773" s="22" t="str">
        <f t="shared" si="98"/>
        <v>XLII</v>
      </c>
      <c r="J773" s="50"/>
    </row>
    <row r="774" spans="1:58" ht="12.75" customHeight="1" x14ac:dyDescent="0.2">
      <c r="E774" s="245" t="s">
        <v>386</v>
      </c>
      <c r="F774" s="173">
        <v>3.9901103899571861</v>
      </c>
      <c r="G774" s="173">
        <v>4.385095991115513</v>
      </c>
      <c r="H774" s="173">
        <v>4.7800815922738407</v>
      </c>
      <c r="I774" s="22" t="str">
        <f t="shared" si="98"/>
        <v>XLII</v>
      </c>
      <c r="J774" s="50"/>
    </row>
    <row r="775" spans="1:58" ht="12.75" customHeight="1" x14ac:dyDescent="0.2">
      <c r="E775" s="245" t="s">
        <v>254</v>
      </c>
      <c r="F775" s="173">
        <v>3.9901103899571861</v>
      </c>
      <c r="G775" s="173">
        <v>4.385095991115513</v>
      </c>
      <c r="H775" s="173">
        <v>4.7800815922738407</v>
      </c>
      <c r="I775" s="22" t="str">
        <f t="shared" si="98"/>
        <v>XLII</v>
      </c>
      <c r="J775" s="50"/>
    </row>
    <row r="776" spans="1:58" ht="12.75" customHeight="1" x14ac:dyDescent="0.2">
      <c r="E776" s="245" t="s">
        <v>403</v>
      </c>
      <c r="F776" s="173">
        <v>3.9901103899571861</v>
      </c>
      <c r="G776" s="173">
        <v>4.385095991115513</v>
      </c>
      <c r="H776" s="173">
        <v>4.7800815922738407</v>
      </c>
      <c r="I776" s="22" t="str">
        <f t="shared" si="98"/>
        <v>XLII</v>
      </c>
      <c r="J776" s="50"/>
    </row>
    <row r="777" spans="1:58" ht="12.75" customHeight="1" x14ac:dyDescent="0.2">
      <c r="E777" s="245" t="s">
        <v>400</v>
      </c>
      <c r="F777" s="173">
        <v>3.9901103899571861</v>
      </c>
      <c r="G777" s="173">
        <v>4.385095991115513</v>
      </c>
      <c r="H777" s="173">
        <v>4.7800815922738407</v>
      </c>
      <c r="I777" s="22" t="str">
        <f t="shared" si="98"/>
        <v>XLII</v>
      </c>
      <c r="J777" s="50"/>
    </row>
    <row r="778" spans="1:58" ht="12.75" customHeight="1" x14ac:dyDescent="0.2">
      <c r="E778" s="245" t="s">
        <v>402</v>
      </c>
      <c r="F778" s="173">
        <v>3.9901103899571861</v>
      </c>
      <c r="G778" s="173">
        <v>4.385095991115513</v>
      </c>
      <c r="H778" s="173">
        <v>4.7800815922738407</v>
      </c>
      <c r="I778" s="22" t="str">
        <f t="shared" si="98"/>
        <v>XLII</v>
      </c>
      <c r="J778" s="50"/>
    </row>
    <row r="779" spans="1:58" ht="12.75" customHeight="1" x14ac:dyDescent="0.2">
      <c r="E779" s="245" t="s">
        <v>421</v>
      </c>
      <c r="F779" s="173">
        <v>3.9901103899571861</v>
      </c>
      <c r="G779" s="173">
        <v>4.385095991115513</v>
      </c>
      <c r="H779" s="173">
        <v>4.7800815922738407</v>
      </c>
      <c r="I779" s="22" t="str">
        <f t="shared" si="98"/>
        <v>XLII</v>
      </c>
      <c r="J779" s="50"/>
    </row>
    <row r="780" spans="1:58" ht="12.75" customHeight="1" x14ac:dyDescent="0.2">
      <c r="E780" s="245" t="s">
        <v>423</v>
      </c>
      <c r="F780" s="173">
        <v>3.9901103899571861</v>
      </c>
      <c r="G780" s="173">
        <v>4.385095991115513</v>
      </c>
      <c r="H780" s="173">
        <v>4.7800815922738407</v>
      </c>
      <c r="I780" s="22" t="str">
        <f t="shared" si="98"/>
        <v>XLII</v>
      </c>
      <c r="J780" s="50"/>
    </row>
    <row r="782" spans="1:58" s="56" customFormat="1" ht="12.75" customHeight="1" x14ac:dyDescent="0.2">
      <c r="A782" s="8" t="s">
        <v>822</v>
      </c>
      <c r="B782" s="8"/>
      <c r="C782" s="60"/>
      <c r="D782" s="9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</row>
    <row r="783" spans="1:58" s="57" customFormat="1" ht="12.75" customHeight="1" x14ac:dyDescent="0.2">
      <c r="B783" s="58"/>
      <c r="C783" s="64"/>
      <c r="D783" s="103" t="s">
        <v>743</v>
      </c>
      <c r="E783" s="103"/>
      <c r="F783" s="143"/>
      <c r="G783" s="143"/>
      <c r="H783" s="143"/>
      <c r="I783" s="143"/>
      <c r="J783" s="143"/>
      <c r="K783" s="143"/>
      <c r="L783" s="143"/>
      <c r="M783" s="143"/>
      <c r="N783" s="143"/>
      <c r="O783" s="143"/>
      <c r="P783" s="143"/>
      <c r="Q783" s="143"/>
      <c r="R783" s="143"/>
    </row>
    <row r="784" spans="1:58" s="57" customFormat="1" ht="12.75" customHeight="1" x14ac:dyDescent="0.2">
      <c r="B784" s="58"/>
      <c r="C784" s="64"/>
      <c r="D784" s="143" t="s">
        <v>765</v>
      </c>
      <c r="E784" s="104" t="s">
        <v>692</v>
      </c>
      <c r="F784" s="104" t="s">
        <v>693</v>
      </c>
      <c r="G784" s="104" t="s">
        <v>694</v>
      </c>
      <c r="H784" s="104" t="s">
        <v>75</v>
      </c>
      <c r="I784" s="104" t="s">
        <v>695</v>
      </c>
      <c r="J784" s="104" t="s">
        <v>696</v>
      </c>
      <c r="K784" s="104" t="s">
        <v>697</v>
      </c>
      <c r="L784" s="104" t="s">
        <v>698</v>
      </c>
      <c r="M784" s="104" t="s">
        <v>699</v>
      </c>
      <c r="N784" s="104" t="s">
        <v>679</v>
      </c>
      <c r="O784" s="104" t="s">
        <v>700</v>
      </c>
      <c r="P784" s="104" t="s">
        <v>701</v>
      </c>
      <c r="Q784" s="104" t="s">
        <v>762</v>
      </c>
      <c r="R784" s="104" t="s">
        <v>763</v>
      </c>
    </row>
    <row r="785" spans="2:18" s="57" customFormat="1" ht="12.75" customHeight="1" x14ac:dyDescent="0.2">
      <c r="B785" s="58"/>
      <c r="C785" s="64"/>
      <c r="D785" s="57">
        <v>41</v>
      </c>
      <c r="E785" s="137" t="s">
        <v>702</v>
      </c>
      <c r="F785" s="137" t="s">
        <v>635</v>
      </c>
      <c r="G785" s="137" t="s">
        <v>703</v>
      </c>
      <c r="H785" s="140">
        <v>1000000</v>
      </c>
      <c r="I785" s="138"/>
      <c r="J785" s="138"/>
      <c r="K785" s="138"/>
      <c r="L785" s="138"/>
      <c r="M785" s="138"/>
      <c r="N785" s="138"/>
      <c r="O785" s="138"/>
      <c r="P785" s="138"/>
      <c r="Q785" s="137" t="s">
        <v>741</v>
      </c>
      <c r="R785" s="137"/>
    </row>
    <row r="786" spans="2:18" s="57" customFormat="1" ht="12.75" customHeight="1" x14ac:dyDescent="0.2">
      <c r="B786" s="58"/>
      <c r="C786" s="64"/>
      <c r="D786" s="57">
        <v>42</v>
      </c>
      <c r="E786" s="137" t="s">
        <v>702</v>
      </c>
      <c r="F786" s="137" t="s">
        <v>704</v>
      </c>
      <c r="G786" s="137" t="s">
        <v>789</v>
      </c>
      <c r="H786" s="140">
        <v>1000</v>
      </c>
      <c r="I786" s="138"/>
      <c r="J786" s="138"/>
      <c r="K786" s="138"/>
      <c r="L786" s="138"/>
      <c r="M786" s="138"/>
      <c r="N786" s="138"/>
      <c r="O786" s="138"/>
      <c r="P786" s="138"/>
      <c r="Q786" s="137" t="s">
        <v>741</v>
      </c>
      <c r="R786" s="137"/>
    </row>
    <row r="787" spans="2:18" s="57" customFormat="1" ht="12.75" customHeight="1" x14ac:dyDescent="0.2">
      <c r="B787" s="58"/>
      <c r="C787" s="64"/>
      <c r="D787" s="57">
        <v>4</v>
      </c>
      <c r="E787" s="137" t="s">
        <v>702</v>
      </c>
      <c r="F787" s="137" t="s">
        <v>705</v>
      </c>
      <c r="G787" s="137" t="s">
        <v>47</v>
      </c>
      <c r="H787" s="140">
        <v>1000</v>
      </c>
      <c r="I787" s="138"/>
      <c r="J787" s="138"/>
      <c r="K787" s="138"/>
      <c r="L787" s="138"/>
      <c r="M787" s="138"/>
      <c r="N787" s="138"/>
      <c r="O787" s="138"/>
      <c r="P787" s="138"/>
      <c r="Q787" s="137" t="s">
        <v>741</v>
      </c>
      <c r="R787" s="137"/>
    </row>
    <row r="788" spans="2:18" s="57" customFormat="1" ht="12.75" customHeight="1" x14ac:dyDescent="0.2">
      <c r="B788" s="58"/>
      <c r="C788" s="64"/>
      <c r="D788" s="57">
        <v>5</v>
      </c>
      <c r="E788" s="137" t="s">
        <v>702</v>
      </c>
      <c r="F788" s="137" t="s">
        <v>706</v>
      </c>
      <c r="G788" s="137" t="s">
        <v>47</v>
      </c>
      <c r="H788" s="140">
        <v>1000000</v>
      </c>
      <c r="I788" s="138"/>
      <c r="J788" s="138"/>
      <c r="K788" s="138"/>
      <c r="L788" s="138"/>
      <c r="M788" s="138"/>
      <c r="N788" s="138"/>
      <c r="O788" s="138"/>
      <c r="P788" s="138"/>
      <c r="Q788" s="137" t="s">
        <v>741</v>
      </c>
      <c r="R788" s="137"/>
    </row>
    <row r="789" spans="2:18" s="57" customFormat="1" ht="12.75" customHeight="1" x14ac:dyDescent="0.2">
      <c r="B789" s="58"/>
      <c r="C789" s="64"/>
      <c r="D789" s="57">
        <v>6</v>
      </c>
      <c r="E789" s="137" t="s">
        <v>702</v>
      </c>
      <c r="F789" s="137" t="s">
        <v>707</v>
      </c>
      <c r="G789" s="137" t="s">
        <v>47</v>
      </c>
      <c r="H789" s="140">
        <v>1000000000</v>
      </c>
      <c r="I789" s="138"/>
      <c r="J789" s="138"/>
      <c r="K789" s="138"/>
      <c r="L789" s="138"/>
      <c r="M789" s="138"/>
      <c r="N789" s="138"/>
      <c r="O789" s="138"/>
      <c r="P789" s="138"/>
      <c r="Q789" s="137" t="s">
        <v>741</v>
      </c>
      <c r="R789" s="137"/>
    </row>
    <row r="790" spans="2:18" s="57" customFormat="1" ht="12.75" customHeight="1" x14ac:dyDescent="0.2">
      <c r="B790" s="58"/>
      <c r="C790" s="64"/>
      <c r="D790" s="57">
        <v>7</v>
      </c>
      <c r="E790" s="137" t="s">
        <v>702</v>
      </c>
      <c r="F790" s="137" t="s">
        <v>636</v>
      </c>
      <c r="G790" s="137" t="s">
        <v>708</v>
      </c>
      <c r="H790" s="140">
        <v>1000000</v>
      </c>
      <c r="I790" s="138"/>
      <c r="J790" s="138"/>
      <c r="K790" s="138"/>
      <c r="L790" s="138"/>
      <c r="M790" s="138"/>
      <c r="N790" s="138"/>
      <c r="O790" s="138"/>
      <c r="P790" s="138"/>
      <c r="Q790" s="137" t="s">
        <v>741</v>
      </c>
      <c r="R790" s="137"/>
    </row>
    <row r="791" spans="2:18" s="57" customFormat="1" ht="12.75" customHeight="1" x14ac:dyDescent="0.2">
      <c r="B791" s="58"/>
      <c r="C791" s="64"/>
      <c r="D791" s="57">
        <v>8</v>
      </c>
      <c r="E791" s="137" t="s">
        <v>702</v>
      </c>
      <c r="F791" s="137" t="s">
        <v>635</v>
      </c>
      <c r="G791" s="137" t="s">
        <v>708</v>
      </c>
      <c r="H791" s="140">
        <v>1000000000</v>
      </c>
      <c r="I791" s="138"/>
      <c r="J791" s="138"/>
      <c r="K791" s="138"/>
      <c r="L791" s="138"/>
      <c r="M791" s="138"/>
      <c r="N791" s="138"/>
      <c r="O791" s="138"/>
      <c r="P791" s="138"/>
      <c r="Q791" s="137" t="s">
        <v>741</v>
      </c>
      <c r="R791" s="137"/>
    </row>
    <row r="792" spans="2:18" s="57" customFormat="1" ht="12.75" customHeight="1" x14ac:dyDescent="0.2">
      <c r="B792" s="58"/>
      <c r="C792" s="64"/>
      <c r="D792" s="57">
        <v>43</v>
      </c>
      <c r="E792" s="137" t="s">
        <v>702</v>
      </c>
      <c r="F792" s="137" t="s">
        <v>709</v>
      </c>
      <c r="G792" s="137" t="s">
        <v>710</v>
      </c>
      <c r="H792" s="140">
        <v>1</v>
      </c>
      <c r="I792" s="138"/>
      <c r="J792" s="138"/>
      <c r="K792" s="138"/>
      <c r="L792" s="138"/>
      <c r="M792" s="138"/>
      <c r="N792" s="138"/>
      <c r="O792" s="138"/>
      <c r="P792" s="138"/>
      <c r="Q792" s="137" t="s">
        <v>741</v>
      </c>
      <c r="R792" s="137"/>
    </row>
    <row r="793" spans="2:18" s="57" customFormat="1" ht="12.75" customHeight="1" x14ac:dyDescent="0.2">
      <c r="B793" s="58"/>
      <c r="C793" s="64"/>
      <c r="D793" s="57">
        <v>12</v>
      </c>
      <c r="E793" s="137" t="s">
        <v>702</v>
      </c>
      <c r="F793" s="137" t="s">
        <v>711</v>
      </c>
      <c r="G793" s="137" t="s">
        <v>712</v>
      </c>
      <c r="H793" s="140">
        <v>1000</v>
      </c>
      <c r="I793" s="138"/>
      <c r="J793" s="138"/>
      <c r="K793" s="138"/>
      <c r="L793" s="138"/>
      <c r="M793" s="138"/>
      <c r="N793" s="138"/>
      <c r="O793" s="138"/>
      <c r="P793" s="138"/>
      <c r="Q793" s="137" t="s">
        <v>741</v>
      </c>
      <c r="R793" s="137"/>
    </row>
    <row r="794" spans="2:18" s="57" customFormat="1" ht="12.75" customHeight="1" x14ac:dyDescent="0.2">
      <c r="B794" s="58"/>
      <c r="C794" s="64"/>
      <c r="D794" s="57">
        <v>31</v>
      </c>
      <c r="E794" s="137" t="s">
        <v>702</v>
      </c>
      <c r="F794" s="137" t="s">
        <v>637</v>
      </c>
      <c r="G794" s="137" t="s">
        <v>789</v>
      </c>
      <c r="H794" s="139">
        <v>2.8316846600000001E-2</v>
      </c>
      <c r="I794" s="138" t="s">
        <v>713</v>
      </c>
      <c r="J794" s="138"/>
      <c r="K794" s="138"/>
      <c r="L794" s="138"/>
      <c r="M794" s="138"/>
      <c r="N794" s="138"/>
      <c r="O794" s="138"/>
      <c r="P794" s="138"/>
      <c r="Q794" s="157" t="e">
        <f>#REF!</f>
        <v>#REF!</v>
      </c>
      <c r="R794" s="137"/>
    </row>
    <row r="795" spans="2:18" s="57" customFormat="1" ht="12.75" customHeight="1" x14ac:dyDescent="0.2">
      <c r="B795" s="58"/>
      <c r="C795" s="64"/>
      <c r="D795" s="57">
        <v>44</v>
      </c>
      <c r="E795" s="137" t="s">
        <v>702</v>
      </c>
      <c r="F795" s="137" t="s">
        <v>714</v>
      </c>
      <c r="G795" s="137" t="s">
        <v>789</v>
      </c>
      <c r="H795" s="141">
        <v>28.316846600000002</v>
      </c>
      <c r="I795" s="138" t="s">
        <v>713</v>
      </c>
      <c r="J795" s="138"/>
      <c r="K795" s="138"/>
      <c r="L795" s="138"/>
      <c r="M795" s="138"/>
      <c r="N795" s="138"/>
      <c r="O795" s="138"/>
      <c r="P795" s="138"/>
      <c r="Q795" s="137" t="s">
        <v>741</v>
      </c>
      <c r="R795" s="137"/>
    </row>
    <row r="796" spans="2:18" s="57" customFormat="1" ht="12.75" customHeight="1" x14ac:dyDescent="0.2">
      <c r="B796" s="58"/>
      <c r="C796" s="64"/>
      <c r="D796" s="57">
        <v>16</v>
      </c>
      <c r="E796" s="137" t="s">
        <v>702</v>
      </c>
      <c r="F796" s="137" t="s">
        <v>529</v>
      </c>
      <c r="G796" s="137" t="s">
        <v>712</v>
      </c>
      <c r="H796" s="140">
        <v>1000</v>
      </c>
      <c r="I796" s="138"/>
      <c r="J796" s="138"/>
      <c r="K796" s="138"/>
      <c r="L796" s="138"/>
      <c r="M796" s="138"/>
      <c r="N796" s="138"/>
      <c r="O796" s="138"/>
      <c r="P796" s="138"/>
      <c r="Q796" s="137" t="s">
        <v>741</v>
      </c>
      <c r="R796" s="137"/>
    </row>
    <row r="797" spans="2:18" s="57" customFormat="1" ht="12.75" customHeight="1" x14ac:dyDescent="0.2">
      <c r="B797" s="58"/>
      <c r="C797" s="64"/>
      <c r="D797" s="57">
        <v>46</v>
      </c>
      <c r="E797" s="137" t="s">
        <v>702</v>
      </c>
      <c r="F797" s="137" t="s">
        <v>706</v>
      </c>
      <c r="G797" s="137" t="s">
        <v>188</v>
      </c>
      <c r="H797" s="139">
        <v>2.7397260000000001</v>
      </c>
      <c r="I797" s="138"/>
      <c r="J797" s="138"/>
      <c r="K797" s="138"/>
      <c r="L797" s="138"/>
      <c r="M797" s="138"/>
      <c r="N797" s="138"/>
      <c r="O797" s="138"/>
      <c r="P797" s="138"/>
      <c r="Q797" s="158" t="e">
        <f>#REF!</f>
        <v>#REF!</v>
      </c>
      <c r="R797" s="137"/>
    </row>
    <row r="798" spans="2:18" s="57" customFormat="1" ht="12.75" customHeight="1" x14ac:dyDescent="0.2">
      <c r="B798" s="58"/>
      <c r="C798" s="64"/>
      <c r="D798" s="57">
        <v>45</v>
      </c>
      <c r="E798" s="137" t="s">
        <v>702</v>
      </c>
      <c r="F798" s="137" t="s">
        <v>707</v>
      </c>
      <c r="G798" s="137" t="s">
        <v>706</v>
      </c>
      <c r="H798" s="140">
        <v>1000</v>
      </c>
      <c r="I798" s="138"/>
      <c r="J798" s="138"/>
      <c r="K798" s="138"/>
      <c r="L798" s="138"/>
      <c r="M798" s="138"/>
      <c r="N798" s="138"/>
      <c r="O798" s="138"/>
      <c r="P798" s="138"/>
      <c r="Q798" s="137" t="s">
        <v>741</v>
      </c>
      <c r="R798" s="137"/>
    </row>
    <row r="799" spans="2:18" s="57" customFormat="1" ht="12.75" customHeight="1" x14ac:dyDescent="0.2">
      <c r="B799" s="58"/>
      <c r="C799" s="64"/>
      <c r="D799" s="57">
        <v>47</v>
      </c>
      <c r="E799" s="137" t="s">
        <v>702</v>
      </c>
      <c r="F799" s="137" t="s">
        <v>47</v>
      </c>
      <c r="G799" s="137" t="s">
        <v>706</v>
      </c>
      <c r="H799" s="139">
        <v>9.9999999999999995E-7</v>
      </c>
      <c r="I799" s="138"/>
      <c r="J799" s="138"/>
      <c r="K799" s="138"/>
      <c r="L799" s="138"/>
      <c r="M799" s="138"/>
      <c r="N799" s="138"/>
      <c r="O799" s="138"/>
      <c r="P799" s="138"/>
      <c r="Q799" s="137" t="s">
        <v>741</v>
      </c>
      <c r="R799" s="137"/>
    </row>
    <row r="800" spans="2:18" s="57" customFormat="1" ht="12.75" customHeight="1" x14ac:dyDescent="0.2">
      <c r="B800" s="58"/>
      <c r="C800" s="64"/>
      <c r="D800" s="57">
        <v>17</v>
      </c>
      <c r="E800" s="137" t="s">
        <v>715</v>
      </c>
      <c r="F800" s="137" t="s">
        <v>716</v>
      </c>
      <c r="G800" s="137" t="s">
        <v>677</v>
      </c>
      <c r="H800" s="140">
        <v>20</v>
      </c>
      <c r="I800" s="138"/>
      <c r="J800" s="138"/>
      <c r="K800" s="138"/>
      <c r="L800" s="138">
        <v>15</v>
      </c>
      <c r="M800" s="138">
        <v>25</v>
      </c>
      <c r="N800" s="138"/>
      <c r="O800" s="138"/>
      <c r="P800" s="138"/>
      <c r="Q800" s="137" t="s">
        <v>742</v>
      </c>
      <c r="R800" s="137"/>
    </row>
    <row r="801" spans="2:18" s="57" customFormat="1" ht="12.75" customHeight="1" x14ac:dyDescent="0.2">
      <c r="B801" s="58"/>
      <c r="C801" s="64"/>
      <c r="D801" s="57">
        <v>30</v>
      </c>
      <c r="E801" s="137" t="s">
        <v>668</v>
      </c>
      <c r="F801" s="137" t="s">
        <v>635</v>
      </c>
      <c r="G801" s="137" t="s">
        <v>663</v>
      </c>
      <c r="H801" s="142">
        <v>36</v>
      </c>
      <c r="I801" s="138" t="s">
        <v>713</v>
      </c>
      <c r="J801" s="138"/>
      <c r="K801" s="138"/>
      <c r="L801" s="138"/>
      <c r="M801" s="138"/>
      <c r="N801" s="138"/>
      <c r="O801" s="138"/>
      <c r="P801" s="138"/>
      <c r="Q801" s="159" t="e">
        <f>#REF!</f>
        <v>#REF!</v>
      </c>
      <c r="R801" s="137"/>
    </row>
    <row r="802" spans="2:18" s="57" customFormat="1" ht="12.75" customHeight="1" x14ac:dyDescent="0.2">
      <c r="B802" s="58"/>
      <c r="C802" s="64"/>
      <c r="D802" s="57">
        <v>29</v>
      </c>
      <c r="E802" s="137" t="s">
        <v>668</v>
      </c>
      <c r="F802" s="137" t="s">
        <v>703</v>
      </c>
      <c r="G802" s="137" t="s">
        <v>677</v>
      </c>
      <c r="H802" s="139">
        <v>5.883</v>
      </c>
      <c r="I802" s="138" t="s">
        <v>713</v>
      </c>
      <c r="J802" s="138"/>
      <c r="K802" s="138"/>
      <c r="L802" s="138"/>
      <c r="M802" s="138"/>
      <c r="N802" s="138"/>
      <c r="O802" s="138"/>
      <c r="P802" s="138"/>
      <c r="Q802" s="159" t="e">
        <f>#REF!</f>
        <v>#REF!</v>
      </c>
      <c r="R802" s="160"/>
    </row>
    <row r="803" spans="2:18" s="57" customFormat="1" ht="12.75" customHeight="1" x14ac:dyDescent="0.2">
      <c r="B803" s="58"/>
      <c r="C803" s="64"/>
      <c r="D803" s="57">
        <v>28</v>
      </c>
      <c r="E803" s="137" t="s">
        <v>668</v>
      </c>
      <c r="F803" s="137" t="s">
        <v>708</v>
      </c>
      <c r="G803" s="137" t="s">
        <v>47</v>
      </c>
      <c r="H803" s="139">
        <v>6.2897999999999996</v>
      </c>
      <c r="I803" s="138" t="s">
        <v>717</v>
      </c>
      <c r="J803" s="138"/>
      <c r="K803" s="138"/>
      <c r="L803" s="138"/>
      <c r="M803" s="138"/>
      <c r="N803" s="138"/>
      <c r="O803" s="138"/>
      <c r="P803" s="138"/>
      <c r="Q803" s="137" t="s">
        <v>741</v>
      </c>
      <c r="R803" s="137"/>
    </row>
    <row r="804" spans="2:18" s="57" customFormat="1" ht="12.75" customHeight="1" x14ac:dyDescent="0.2">
      <c r="B804" s="58"/>
      <c r="C804" s="64"/>
      <c r="D804" s="57">
        <v>32</v>
      </c>
      <c r="E804" s="137" t="s">
        <v>702</v>
      </c>
      <c r="F804" s="137" t="s">
        <v>718</v>
      </c>
      <c r="G804" s="137" t="s">
        <v>712</v>
      </c>
      <c r="H804" s="140">
        <v>1</v>
      </c>
      <c r="I804" s="138"/>
      <c r="J804" s="138"/>
      <c r="K804" s="138"/>
      <c r="L804" s="138"/>
      <c r="M804" s="138"/>
      <c r="N804" s="138"/>
      <c r="O804" s="138"/>
      <c r="P804" s="138"/>
      <c r="Q804" s="137" t="s">
        <v>741</v>
      </c>
      <c r="R804" s="137"/>
    </row>
    <row r="805" spans="2:18" s="57" customFormat="1" ht="12.75" customHeight="1" x14ac:dyDescent="0.2">
      <c r="B805" s="58"/>
      <c r="C805" s="64"/>
      <c r="D805" s="57">
        <v>33</v>
      </c>
      <c r="E805" s="137" t="s">
        <v>702</v>
      </c>
      <c r="F805" s="137" t="s">
        <v>712</v>
      </c>
      <c r="G805" s="137" t="s">
        <v>718</v>
      </c>
      <c r="H805" s="140">
        <v>1</v>
      </c>
      <c r="I805" s="138"/>
      <c r="J805" s="138"/>
      <c r="K805" s="138"/>
      <c r="L805" s="138"/>
      <c r="M805" s="138"/>
      <c r="N805" s="138"/>
      <c r="O805" s="138"/>
      <c r="P805" s="138"/>
      <c r="Q805" s="137" t="s">
        <v>741</v>
      </c>
      <c r="R805" s="137"/>
    </row>
    <row r="806" spans="2:18" s="57" customFormat="1" ht="12.75" customHeight="1" x14ac:dyDescent="0.2">
      <c r="B806" s="58"/>
      <c r="C806" s="64"/>
      <c r="D806" s="57">
        <v>10</v>
      </c>
      <c r="E806" s="137" t="s">
        <v>702</v>
      </c>
      <c r="F806" s="137" t="s">
        <v>710</v>
      </c>
      <c r="G806" s="137" t="s">
        <v>718</v>
      </c>
      <c r="H806" s="140">
        <v>1000000</v>
      </c>
      <c r="I806" s="138"/>
      <c r="J806" s="138"/>
      <c r="K806" s="138"/>
      <c r="L806" s="138"/>
      <c r="M806" s="138"/>
      <c r="N806" s="138"/>
      <c r="O806" s="138"/>
      <c r="P806" s="138"/>
      <c r="Q806" s="137" t="s">
        <v>741</v>
      </c>
      <c r="R806" s="137"/>
    </row>
    <row r="807" spans="2:18" s="57" customFormat="1" ht="12.75" customHeight="1" x14ac:dyDescent="0.2">
      <c r="B807" s="58"/>
      <c r="C807" s="64"/>
      <c r="D807" s="57">
        <v>11</v>
      </c>
      <c r="E807" s="137" t="s">
        <v>702</v>
      </c>
      <c r="F807" s="137" t="s">
        <v>719</v>
      </c>
      <c r="G807" s="137" t="s">
        <v>718</v>
      </c>
      <c r="H807" s="140">
        <v>1000000000</v>
      </c>
      <c r="I807" s="138"/>
      <c r="J807" s="138"/>
      <c r="K807" s="138"/>
      <c r="L807" s="138"/>
      <c r="M807" s="138"/>
      <c r="N807" s="138"/>
      <c r="O807" s="138"/>
      <c r="P807" s="138"/>
      <c r="Q807" s="137" t="s">
        <v>741</v>
      </c>
      <c r="R807" s="137"/>
    </row>
    <row r="808" spans="2:18" s="57" customFormat="1" ht="12.75" customHeight="1" x14ac:dyDescent="0.2">
      <c r="B808" s="58"/>
      <c r="C808" s="64"/>
      <c r="D808" s="57">
        <v>14</v>
      </c>
      <c r="E808" s="137" t="s">
        <v>702</v>
      </c>
      <c r="F808" s="137" t="s">
        <v>720</v>
      </c>
      <c r="G808" s="137" t="s">
        <v>401</v>
      </c>
      <c r="H808" s="140">
        <v>1000</v>
      </c>
      <c r="I808" s="138"/>
      <c r="J808" s="138"/>
      <c r="K808" s="138"/>
      <c r="L808" s="138"/>
      <c r="M808" s="138"/>
      <c r="N808" s="138"/>
      <c r="O808" s="138"/>
      <c r="P808" s="138"/>
      <c r="Q808" s="137" t="s">
        <v>741</v>
      </c>
      <c r="R808" s="137"/>
    </row>
    <row r="809" spans="2:18" s="57" customFormat="1" ht="12.75" customHeight="1" x14ac:dyDescent="0.2">
      <c r="B809" s="58"/>
      <c r="C809" s="64"/>
      <c r="D809" s="57">
        <v>27</v>
      </c>
      <c r="E809" s="137" t="s">
        <v>668</v>
      </c>
      <c r="F809" s="137" t="s">
        <v>718</v>
      </c>
      <c r="G809" s="137" t="s">
        <v>47</v>
      </c>
      <c r="H809" s="139">
        <v>7.33</v>
      </c>
      <c r="I809" s="138" t="s">
        <v>717</v>
      </c>
      <c r="J809" s="138"/>
      <c r="K809" s="138"/>
      <c r="L809" s="138"/>
      <c r="M809" s="138"/>
      <c r="N809" s="138"/>
      <c r="O809" s="138"/>
      <c r="P809" s="138"/>
      <c r="Q809" s="158" t="e">
        <f>#REF!</f>
        <v>#REF!</v>
      </c>
      <c r="R809" s="137"/>
    </row>
    <row r="810" spans="2:18" s="57" customFormat="1" ht="12.75" customHeight="1" x14ac:dyDescent="0.2">
      <c r="B810" s="58"/>
      <c r="C810" s="64"/>
      <c r="D810" s="57">
        <v>35</v>
      </c>
      <c r="E810" s="137" t="s">
        <v>668</v>
      </c>
      <c r="F810" s="137" t="s">
        <v>47</v>
      </c>
      <c r="G810" s="137" t="s">
        <v>718</v>
      </c>
      <c r="H810" s="139">
        <v>0.13642564800000001</v>
      </c>
      <c r="I810" s="138" t="s">
        <v>717</v>
      </c>
      <c r="J810" s="138"/>
      <c r="K810" s="138"/>
      <c r="L810" s="138"/>
      <c r="M810" s="138"/>
      <c r="N810" s="138"/>
      <c r="O810" s="138"/>
      <c r="P810" s="138"/>
      <c r="Q810" s="137" t="s">
        <v>741</v>
      </c>
      <c r="R810" s="137"/>
    </row>
    <row r="811" spans="2:18" s="57" customFormat="1" ht="12.75" customHeight="1" x14ac:dyDescent="0.2">
      <c r="B811" s="58"/>
      <c r="C811" s="64"/>
      <c r="D811" s="57">
        <v>36</v>
      </c>
      <c r="E811" s="137" t="s">
        <v>702</v>
      </c>
      <c r="F811" s="137" t="s">
        <v>188</v>
      </c>
      <c r="G811" s="137" t="s">
        <v>47</v>
      </c>
      <c r="H811" s="140">
        <v>365000</v>
      </c>
      <c r="I811" s="138"/>
      <c r="J811" s="138"/>
      <c r="K811" s="138"/>
      <c r="L811" s="138"/>
      <c r="M811" s="138"/>
      <c r="N811" s="138"/>
      <c r="O811" s="138"/>
      <c r="P811" s="138"/>
      <c r="Q811" s="137" t="s">
        <v>741</v>
      </c>
      <c r="R811" s="137"/>
    </row>
    <row r="812" spans="2:18" s="57" customFormat="1" ht="12.75" customHeight="1" x14ac:dyDescent="0.2">
      <c r="B812" s="58"/>
      <c r="C812" s="64"/>
      <c r="D812" s="57">
        <v>38</v>
      </c>
      <c r="E812" s="137" t="s">
        <v>702</v>
      </c>
      <c r="F812" s="137" t="s">
        <v>636</v>
      </c>
      <c r="G812" s="137" t="s">
        <v>789</v>
      </c>
      <c r="H812" s="139">
        <v>1E-3</v>
      </c>
      <c r="I812" s="138"/>
      <c r="J812" s="138"/>
      <c r="K812" s="138"/>
      <c r="L812" s="138"/>
      <c r="M812" s="138"/>
      <c r="N812" s="138"/>
      <c r="O812" s="138"/>
      <c r="P812" s="138"/>
      <c r="Q812" s="137" t="s">
        <v>741</v>
      </c>
      <c r="R812" s="137"/>
    </row>
    <row r="813" spans="2:18" s="57" customFormat="1" ht="12.75" customHeight="1" x14ac:dyDescent="0.2">
      <c r="B813" s="58"/>
      <c r="C813" s="64"/>
      <c r="D813" s="57">
        <v>37</v>
      </c>
      <c r="E813" s="137" t="s">
        <v>702</v>
      </c>
      <c r="F813" s="137" t="s">
        <v>663</v>
      </c>
      <c r="G813" s="137" t="s">
        <v>720</v>
      </c>
      <c r="H813" s="140">
        <v>1000000</v>
      </c>
      <c r="I813" s="138"/>
      <c r="J813" s="138"/>
      <c r="K813" s="138"/>
      <c r="L813" s="138"/>
      <c r="M813" s="138"/>
      <c r="N813" s="138"/>
      <c r="O813" s="138"/>
      <c r="P813" s="138"/>
      <c r="Q813" s="137" t="s">
        <v>741</v>
      </c>
      <c r="R813" s="137"/>
    </row>
    <row r="814" spans="2:18" s="57" customFormat="1" ht="12.75" customHeight="1" x14ac:dyDescent="0.2">
      <c r="B814" s="58"/>
      <c r="C814" s="64"/>
      <c r="D814" s="57">
        <v>57</v>
      </c>
      <c r="E814" s="137" t="s">
        <v>702</v>
      </c>
      <c r="F814" s="137" t="s">
        <v>721</v>
      </c>
      <c r="G814" s="137" t="s">
        <v>677</v>
      </c>
      <c r="H814" s="140">
        <v>1000000</v>
      </c>
      <c r="I814" s="138"/>
      <c r="J814" s="138"/>
      <c r="K814" s="138"/>
      <c r="L814" s="138"/>
      <c r="M814" s="138"/>
      <c r="N814" s="138"/>
      <c r="O814" s="138"/>
      <c r="P814" s="138"/>
      <c r="Q814" s="137" t="s">
        <v>741</v>
      </c>
      <c r="R814" s="137"/>
    </row>
    <row r="815" spans="2:18" s="57" customFormat="1" ht="12.75" customHeight="1" x14ac:dyDescent="0.2">
      <c r="B815" s="58"/>
      <c r="C815" s="64"/>
      <c r="D815" s="57">
        <v>58</v>
      </c>
      <c r="E815" s="137" t="s">
        <v>668</v>
      </c>
      <c r="F815" s="137" t="s">
        <v>677</v>
      </c>
      <c r="G815" s="137" t="s">
        <v>703</v>
      </c>
      <c r="H815" s="150">
        <v>0.16998130210000001</v>
      </c>
      <c r="I815" s="138" t="s">
        <v>713</v>
      </c>
      <c r="J815" s="138"/>
      <c r="K815" s="138"/>
      <c r="L815" s="138"/>
      <c r="M815" s="138"/>
      <c r="N815" s="138"/>
      <c r="O815" s="138"/>
      <c r="P815" s="138"/>
      <c r="Q815" s="158" t="e">
        <f>#REF!</f>
        <v>#REF!</v>
      </c>
      <c r="R815" s="137" t="s">
        <v>770</v>
      </c>
    </row>
    <row r="816" spans="2:18" s="57" customFormat="1" ht="12.75" customHeight="1" x14ac:dyDescent="0.2">
      <c r="B816" s="58"/>
      <c r="C816" s="64"/>
      <c r="D816" s="57">
        <v>59</v>
      </c>
      <c r="E816" s="137" t="s">
        <v>702</v>
      </c>
      <c r="F816" s="137" t="s">
        <v>703</v>
      </c>
      <c r="G816" s="146" t="s">
        <v>789</v>
      </c>
      <c r="H816" s="149">
        <v>9.9999999999999995E-7</v>
      </c>
      <c r="I816" s="147"/>
      <c r="J816" s="138"/>
      <c r="K816" s="138"/>
      <c r="L816" s="138"/>
      <c r="M816" s="138"/>
      <c r="N816" s="138"/>
      <c r="O816" s="138"/>
      <c r="P816" s="138"/>
      <c r="Q816" s="137" t="s">
        <v>741</v>
      </c>
      <c r="R816" s="137"/>
    </row>
    <row r="817" spans="2:19" s="57" customFormat="1" ht="12.75" customHeight="1" x14ac:dyDescent="0.2">
      <c r="B817" s="58"/>
      <c r="C817" s="64"/>
      <c r="D817" s="57">
        <v>60</v>
      </c>
      <c r="E817" s="137" t="s">
        <v>702</v>
      </c>
      <c r="F817" s="137" t="s">
        <v>649</v>
      </c>
      <c r="G817" s="146" t="s">
        <v>705</v>
      </c>
      <c r="H817" s="149">
        <v>1</v>
      </c>
      <c r="I817" s="147"/>
      <c r="J817" s="138"/>
      <c r="K817" s="138"/>
      <c r="L817" s="138"/>
      <c r="M817" s="138"/>
      <c r="N817" s="138"/>
      <c r="O817" s="138"/>
      <c r="P817" s="138"/>
      <c r="Q817" s="137" t="s">
        <v>741</v>
      </c>
      <c r="R817" s="137"/>
    </row>
    <row r="818" spans="2:19" s="57" customFormat="1" ht="12.75" customHeight="1" x14ac:dyDescent="0.2">
      <c r="B818" s="58"/>
      <c r="C818" s="64"/>
      <c r="D818" s="57">
        <v>61</v>
      </c>
      <c r="E818" s="137" t="s">
        <v>702</v>
      </c>
      <c r="F818" s="137" t="s">
        <v>634</v>
      </c>
      <c r="G818" s="146" t="s">
        <v>706</v>
      </c>
      <c r="H818" s="149">
        <v>1</v>
      </c>
      <c r="I818" s="147"/>
      <c r="J818" s="138"/>
      <c r="K818" s="138"/>
      <c r="L818" s="138"/>
      <c r="M818" s="138"/>
      <c r="N818" s="138"/>
      <c r="O818" s="138"/>
      <c r="P818" s="138"/>
      <c r="Q818" s="137" t="s">
        <v>741</v>
      </c>
      <c r="R818" s="137"/>
    </row>
    <row r="819" spans="2:19" s="57" customFormat="1" ht="12.75" customHeight="1" x14ac:dyDescent="0.2">
      <c r="B819" s="58"/>
      <c r="C819" s="64"/>
      <c r="D819" s="57">
        <v>67</v>
      </c>
      <c r="E819" s="137" t="s">
        <v>722</v>
      </c>
      <c r="F819" s="137" t="s">
        <v>720</v>
      </c>
      <c r="G819" s="137" t="s">
        <v>716</v>
      </c>
      <c r="H819" s="148">
        <v>98.3</v>
      </c>
      <c r="I819" s="138" t="s">
        <v>723</v>
      </c>
      <c r="J819" s="138"/>
      <c r="K819" s="138" t="s">
        <v>724</v>
      </c>
      <c r="L819" s="138">
        <v>94.6</v>
      </c>
      <c r="M819" s="138">
        <v>101</v>
      </c>
      <c r="N819" s="138"/>
      <c r="O819" s="138"/>
      <c r="P819" s="138" t="s">
        <v>725</v>
      </c>
      <c r="Q819" s="137" t="s">
        <v>744</v>
      </c>
      <c r="R819" s="137"/>
    </row>
    <row r="820" spans="2:19" s="57" customFormat="1" ht="12.75" customHeight="1" x14ac:dyDescent="0.2">
      <c r="B820" s="58"/>
      <c r="C820" s="64"/>
      <c r="D820" s="57">
        <v>68</v>
      </c>
      <c r="E820" s="137" t="s">
        <v>722</v>
      </c>
      <c r="F820" s="137" t="s">
        <v>720</v>
      </c>
      <c r="G820" s="137" t="s">
        <v>716</v>
      </c>
      <c r="H820" s="140">
        <v>94.6</v>
      </c>
      <c r="I820" s="138" t="s">
        <v>723</v>
      </c>
      <c r="J820" s="138"/>
      <c r="K820" s="138" t="s">
        <v>724</v>
      </c>
      <c r="L820" s="138">
        <v>89.5</v>
      </c>
      <c r="M820" s="138">
        <v>99.7</v>
      </c>
      <c r="N820" s="138"/>
      <c r="O820" s="138"/>
      <c r="P820" s="138" t="s">
        <v>726</v>
      </c>
      <c r="Q820" s="137" t="s">
        <v>744</v>
      </c>
      <c r="R820" s="137"/>
    </row>
    <row r="821" spans="2:19" s="57" customFormat="1" ht="12.75" customHeight="1" x14ac:dyDescent="0.2">
      <c r="B821" s="58"/>
      <c r="C821" s="64"/>
      <c r="D821" s="57">
        <v>69</v>
      </c>
      <c r="E821" s="137" t="s">
        <v>722</v>
      </c>
      <c r="F821" s="137" t="s">
        <v>720</v>
      </c>
      <c r="G821" s="137" t="s">
        <v>716</v>
      </c>
      <c r="H821" s="140">
        <v>96.1</v>
      </c>
      <c r="I821" s="138" t="s">
        <v>723</v>
      </c>
      <c r="J821" s="138"/>
      <c r="K821" s="138" t="s">
        <v>724</v>
      </c>
      <c r="L821" s="138">
        <v>92.8</v>
      </c>
      <c r="M821" s="138">
        <v>100</v>
      </c>
      <c r="N821" s="138"/>
      <c r="O821" s="138"/>
      <c r="P821" s="138" t="s">
        <v>727</v>
      </c>
      <c r="Q821" s="137" t="s">
        <v>744</v>
      </c>
      <c r="R821" s="137"/>
    </row>
    <row r="822" spans="2:19" s="57" customFormat="1" ht="12.75" customHeight="1" x14ac:dyDescent="0.2">
      <c r="B822" s="58"/>
      <c r="C822" s="64"/>
      <c r="D822" s="57">
        <v>70</v>
      </c>
      <c r="E822" s="137" t="s">
        <v>722</v>
      </c>
      <c r="F822" s="137" t="s">
        <v>720</v>
      </c>
      <c r="G822" s="137" t="s">
        <v>716</v>
      </c>
      <c r="H822" s="140">
        <v>101</v>
      </c>
      <c r="I822" s="138" t="s">
        <v>723</v>
      </c>
      <c r="J822" s="138"/>
      <c r="K822" s="138" t="s">
        <v>724</v>
      </c>
      <c r="L822" s="138">
        <v>90.5</v>
      </c>
      <c r="M822" s="138">
        <v>115</v>
      </c>
      <c r="N822" s="138"/>
      <c r="O822" s="138"/>
      <c r="P822" s="138" t="s">
        <v>728</v>
      </c>
      <c r="Q822" s="137" t="s">
        <v>744</v>
      </c>
      <c r="R822" s="137"/>
    </row>
    <row r="823" spans="2:19" s="57" customFormat="1" ht="12.75" customHeight="1" x14ac:dyDescent="0.2">
      <c r="B823" s="58"/>
      <c r="C823" s="64"/>
      <c r="D823" s="57">
        <v>73</v>
      </c>
      <c r="E823" s="137" t="s">
        <v>702</v>
      </c>
      <c r="F823" s="137" t="s">
        <v>718</v>
      </c>
      <c r="G823" s="137" t="s">
        <v>711</v>
      </c>
      <c r="H823" s="139">
        <v>1E-3</v>
      </c>
      <c r="I823" s="138"/>
      <c r="J823" s="138"/>
      <c r="K823" s="138"/>
      <c r="L823" s="138"/>
      <c r="M823" s="138"/>
      <c r="N823" s="138"/>
      <c r="O823" s="138"/>
      <c r="P823" s="138"/>
      <c r="Q823" s="137" t="s">
        <v>741</v>
      </c>
      <c r="R823" s="137"/>
    </row>
    <row r="824" spans="2:19" s="57" customFormat="1" ht="12.75" customHeight="1" x14ac:dyDescent="0.2">
      <c r="B824" s="58"/>
      <c r="C824" s="64"/>
      <c r="D824" s="57">
        <v>83</v>
      </c>
      <c r="E824" s="137" t="s">
        <v>729</v>
      </c>
      <c r="F824" s="137" t="s">
        <v>718</v>
      </c>
      <c r="G824" s="137" t="s">
        <v>716</v>
      </c>
      <c r="H824" s="140">
        <v>2282.4</v>
      </c>
      <c r="I824" s="138" t="s">
        <v>723</v>
      </c>
      <c r="J824" s="138"/>
      <c r="K824" s="138"/>
      <c r="L824" s="138">
        <v>2201.1</v>
      </c>
      <c r="M824" s="138">
        <v>2363.3055920000002</v>
      </c>
      <c r="N824" s="138" t="s">
        <v>143</v>
      </c>
      <c r="O824" s="138"/>
      <c r="P824" s="138"/>
      <c r="Q824" s="158" t="str">
        <f xml:space="preserve"> I$663</f>
        <v>VI</v>
      </c>
      <c r="R824" s="137"/>
    </row>
    <row r="825" spans="2:19" s="57" customFormat="1" ht="12.75" customHeight="1" x14ac:dyDescent="0.2">
      <c r="B825" s="58"/>
      <c r="C825" s="64"/>
      <c r="D825" s="57">
        <v>63</v>
      </c>
      <c r="E825" s="137" t="s">
        <v>722</v>
      </c>
      <c r="F825" s="137" t="s">
        <v>711</v>
      </c>
      <c r="G825" s="137" t="s">
        <v>401</v>
      </c>
      <c r="H825" s="140">
        <v>26.7</v>
      </c>
      <c r="I825" s="138" t="s">
        <v>723</v>
      </c>
      <c r="J825" s="138"/>
      <c r="K825" s="138" t="s">
        <v>724</v>
      </c>
      <c r="L825" s="138">
        <v>21.6</v>
      </c>
      <c r="M825" s="138">
        <v>32.200000000000003</v>
      </c>
      <c r="N825" s="138"/>
      <c r="O825" s="138"/>
      <c r="P825" s="138" t="s">
        <v>725</v>
      </c>
      <c r="Q825" s="137" t="s">
        <v>744</v>
      </c>
      <c r="R825" s="137"/>
    </row>
    <row r="826" spans="2:19" s="57" customFormat="1" ht="12.75" customHeight="1" x14ac:dyDescent="0.2">
      <c r="B826" s="58"/>
      <c r="C826" s="64"/>
      <c r="D826" s="57">
        <v>64</v>
      </c>
      <c r="E826" s="137" t="s">
        <v>722</v>
      </c>
      <c r="F826" s="137" t="s">
        <v>711</v>
      </c>
      <c r="G826" s="137" t="s">
        <v>401</v>
      </c>
      <c r="H826" s="140">
        <v>25.8</v>
      </c>
      <c r="I826" s="138" t="s">
        <v>723</v>
      </c>
      <c r="J826" s="138"/>
      <c r="K826" s="138" t="s">
        <v>724</v>
      </c>
      <c r="L826" s="138">
        <v>19.899999999999999</v>
      </c>
      <c r="M826" s="138">
        <v>30.5</v>
      </c>
      <c r="N826" s="138"/>
      <c r="O826" s="138"/>
      <c r="P826" s="138" t="s">
        <v>726</v>
      </c>
      <c r="Q826" s="137" t="s">
        <v>744</v>
      </c>
      <c r="R826" s="137"/>
    </row>
    <row r="827" spans="2:19" s="57" customFormat="1" ht="12.75" customHeight="1" x14ac:dyDescent="0.2">
      <c r="B827" s="58"/>
      <c r="C827" s="64"/>
      <c r="D827" s="57">
        <v>65</v>
      </c>
      <c r="E827" s="137" t="s">
        <v>722</v>
      </c>
      <c r="F827" s="137" t="s">
        <v>711</v>
      </c>
      <c r="G827" s="137" t="s">
        <v>401</v>
      </c>
      <c r="H827" s="140">
        <v>18.899999999999999</v>
      </c>
      <c r="I827" s="138" t="s">
        <v>723</v>
      </c>
      <c r="J827" s="138"/>
      <c r="K827" s="138" t="s">
        <v>724</v>
      </c>
      <c r="L827" s="138">
        <v>11.9</v>
      </c>
      <c r="M827" s="138">
        <v>26</v>
      </c>
      <c r="N827" s="138"/>
      <c r="O827" s="138"/>
      <c r="P827" s="138" t="s">
        <v>727</v>
      </c>
      <c r="Q827" s="137" t="s">
        <v>744</v>
      </c>
      <c r="R827" s="137"/>
    </row>
    <row r="828" spans="2:19" s="57" customFormat="1" ht="12.75" customHeight="1" x14ac:dyDescent="0.2">
      <c r="B828" s="58"/>
      <c r="C828" s="64"/>
      <c r="D828" s="57">
        <v>66</v>
      </c>
      <c r="E828" s="137" t="s">
        <v>722</v>
      </c>
      <c r="F828" s="137" t="s">
        <v>711</v>
      </c>
      <c r="G828" s="137" t="s">
        <v>401</v>
      </c>
      <c r="H828" s="140">
        <v>11.9</v>
      </c>
      <c r="I828" s="138" t="s">
        <v>723</v>
      </c>
      <c r="J828" s="138"/>
      <c r="K828" s="138" t="s">
        <v>724</v>
      </c>
      <c r="L828" s="138">
        <v>5.5</v>
      </c>
      <c r="M828" s="138">
        <v>21.6</v>
      </c>
      <c r="N828" s="138"/>
      <c r="O828" s="138"/>
      <c r="P828" s="138" t="s">
        <v>728</v>
      </c>
      <c r="Q828" s="137" t="s">
        <v>744</v>
      </c>
      <c r="R828" s="137"/>
    </row>
    <row r="829" spans="2:19" s="57" customFormat="1" ht="12.75" customHeight="1" x14ac:dyDescent="0.2">
      <c r="B829" s="58"/>
      <c r="C829" s="64"/>
      <c r="D829" s="57">
        <v>15</v>
      </c>
      <c r="E829" s="137" t="s">
        <v>702</v>
      </c>
      <c r="F829" s="137" t="s">
        <v>401</v>
      </c>
      <c r="G829" s="137" t="s">
        <v>663</v>
      </c>
      <c r="H829" s="139">
        <v>1E-3</v>
      </c>
      <c r="I829" s="138"/>
      <c r="J829" s="138"/>
      <c r="K829" s="138"/>
      <c r="L829" s="138"/>
      <c r="M829" s="138"/>
      <c r="N829" s="138"/>
      <c r="O829" s="138"/>
      <c r="P829" s="138"/>
      <c r="Q829" s="137" t="s">
        <v>741</v>
      </c>
      <c r="R829" s="137"/>
    </row>
    <row r="830" spans="2:19" s="57" customFormat="1" ht="12.75" customHeight="1" x14ac:dyDescent="0.2">
      <c r="B830" s="58"/>
      <c r="C830" s="64"/>
      <c r="D830" s="57">
        <v>72</v>
      </c>
      <c r="E830" s="137" t="s">
        <v>702</v>
      </c>
      <c r="F830" s="137" t="s">
        <v>401</v>
      </c>
      <c r="G830" s="137" t="s">
        <v>720</v>
      </c>
      <c r="H830" s="140">
        <v>1000</v>
      </c>
      <c r="I830" s="138"/>
      <c r="J830" s="138"/>
      <c r="K830" s="138"/>
      <c r="L830" s="138"/>
      <c r="M830" s="138"/>
      <c r="N830" s="138"/>
      <c r="O830" s="138"/>
      <c r="P830" s="138"/>
      <c r="Q830" s="137" t="s">
        <v>741</v>
      </c>
      <c r="R830" s="137"/>
    </row>
    <row r="831" spans="2:19" s="57" customFormat="1" ht="12.75" customHeight="1" x14ac:dyDescent="0.2">
      <c r="B831" s="58"/>
      <c r="C831" s="64"/>
      <c r="D831" s="57">
        <v>18</v>
      </c>
      <c r="E831" s="137" t="s">
        <v>722</v>
      </c>
      <c r="F831" s="137" t="s">
        <v>711</v>
      </c>
      <c r="G831" s="137" t="s">
        <v>401</v>
      </c>
      <c r="H831" s="140">
        <v>42.3</v>
      </c>
      <c r="I831" s="138" t="s">
        <v>717</v>
      </c>
      <c r="J831" s="138"/>
      <c r="K831" s="138" t="s">
        <v>724</v>
      </c>
      <c r="L831" s="138">
        <v>40.1</v>
      </c>
      <c r="M831" s="138">
        <v>44.8</v>
      </c>
      <c r="N831" s="138"/>
      <c r="O831" s="138"/>
      <c r="P831" s="138"/>
      <c r="Q831" s="159" t="e">
        <f>#REF!</f>
        <v>#REF!</v>
      </c>
      <c r="R831" s="146"/>
      <c r="S831" s="174"/>
    </row>
    <row r="832" spans="2:19" s="57" customFormat="1" ht="12.75" customHeight="1" x14ac:dyDescent="0.2">
      <c r="B832" s="58"/>
      <c r="C832" s="64"/>
      <c r="D832" s="57">
        <v>24</v>
      </c>
      <c r="E832" s="137" t="s">
        <v>722</v>
      </c>
      <c r="F832" s="137" t="s">
        <v>720</v>
      </c>
      <c r="G832" s="137" t="s">
        <v>716</v>
      </c>
      <c r="H832" s="140">
        <v>56.1</v>
      </c>
      <c r="I832" s="138" t="s">
        <v>713</v>
      </c>
      <c r="J832" s="138"/>
      <c r="K832" s="138" t="s">
        <v>724</v>
      </c>
      <c r="L832" s="138">
        <v>54.3</v>
      </c>
      <c r="M832" s="138">
        <v>58.3</v>
      </c>
      <c r="N832" s="138"/>
      <c r="O832" s="138"/>
      <c r="P832" s="138"/>
      <c r="Q832" s="159" t="e">
        <f>#REF!</f>
        <v>#REF!</v>
      </c>
      <c r="R832" s="146"/>
      <c r="S832" s="174"/>
    </row>
    <row r="833" spans="2:19" s="57" customFormat="1" ht="12.75" customHeight="1" x14ac:dyDescent="0.2">
      <c r="B833" s="58"/>
      <c r="C833" s="64"/>
      <c r="D833" s="57">
        <v>84</v>
      </c>
      <c r="E833" s="137" t="s">
        <v>729</v>
      </c>
      <c r="F833" s="137" t="s">
        <v>718</v>
      </c>
      <c r="G833" s="137" t="s">
        <v>716</v>
      </c>
      <c r="H833" s="140">
        <v>2184.6999999999998</v>
      </c>
      <c r="I833" s="138" t="s">
        <v>723</v>
      </c>
      <c r="J833" s="138"/>
      <c r="K833" s="138"/>
      <c r="L833" s="138">
        <v>2015.1</v>
      </c>
      <c r="M833" s="138">
        <v>2357.1060769999999</v>
      </c>
      <c r="N833" s="138" t="s">
        <v>147</v>
      </c>
      <c r="O833" s="138"/>
      <c r="P833" s="138"/>
      <c r="Q833" s="158" t="str">
        <f xml:space="preserve"> I$664</f>
        <v>IX</v>
      </c>
      <c r="R833" s="146"/>
      <c r="S833" s="174"/>
    </row>
    <row r="834" spans="2:19" s="57" customFormat="1" ht="12.75" customHeight="1" x14ac:dyDescent="0.2">
      <c r="B834" s="58"/>
      <c r="C834" s="64"/>
      <c r="D834" s="57">
        <v>21</v>
      </c>
      <c r="E834" s="137" t="s">
        <v>722</v>
      </c>
      <c r="F834" s="137" t="s">
        <v>720</v>
      </c>
      <c r="G834" s="137" t="s">
        <v>716</v>
      </c>
      <c r="H834" s="140">
        <v>73.3</v>
      </c>
      <c r="I834" s="138" t="s">
        <v>717</v>
      </c>
      <c r="J834" s="138"/>
      <c r="K834" s="138" t="s">
        <v>724</v>
      </c>
      <c r="L834" s="138">
        <v>71.099999999999994</v>
      </c>
      <c r="M834" s="138">
        <v>75.5</v>
      </c>
      <c r="N834" s="138"/>
      <c r="O834" s="138"/>
      <c r="P834" s="138"/>
      <c r="Q834" s="159" t="e">
        <f>#REF!</f>
        <v>#REF!</v>
      </c>
      <c r="R834" s="137"/>
    </row>
    <row r="835" spans="2:19" s="57" customFormat="1" ht="12.75" customHeight="1" x14ac:dyDescent="0.2">
      <c r="B835" s="58"/>
      <c r="C835" s="64"/>
      <c r="D835" s="57">
        <v>49</v>
      </c>
      <c r="E835" s="137" t="s">
        <v>730</v>
      </c>
      <c r="F835" s="137" t="s">
        <v>677</v>
      </c>
      <c r="G835" s="137" t="s">
        <v>716</v>
      </c>
      <c r="H835" s="140">
        <v>75.605050436817308</v>
      </c>
      <c r="I835" s="138" t="s">
        <v>713</v>
      </c>
      <c r="J835" s="138"/>
      <c r="K835" s="138"/>
      <c r="L835" s="138">
        <v>64.100639793925097</v>
      </c>
      <c r="M835" s="138">
        <v>107.84025547197054</v>
      </c>
      <c r="N835" s="138"/>
      <c r="O835" s="138" t="s">
        <v>646</v>
      </c>
      <c r="P835" s="138"/>
      <c r="Q835" s="158" t="e">
        <f>#REF!</f>
        <v>#REF!</v>
      </c>
      <c r="R835" s="161" t="s">
        <v>769</v>
      </c>
    </row>
    <row r="836" spans="2:19" s="57" customFormat="1" ht="12.75" customHeight="1" x14ac:dyDescent="0.2">
      <c r="B836" s="58"/>
      <c r="C836" s="64"/>
      <c r="D836" s="57">
        <v>40</v>
      </c>
      <c r="E836" s="137" t="s">
        <v>730</v>
      </c>
      <c r="F836" s="137" t="s">
        <v>677</v>
      </c>
      <c r="G836" s="137" t="s">
        <v>716</v>
      </c>
      <c r="H836" s="140">
        <v>196.65926597362139</v>
      </c>
      <c r="I836" s="138" t="s">
        <v>713</v>
      </c>
      <c r="J836" s="138"/>
      <c r="K836" s="138"/>
      <c r="L836" s="138">
        <v>157.95524041735828</v>
      </c>
      <c r="M836" s="138">
        <v>301.21999810241283</v>
      </c>
      <c r="N836" s="138"/>
      <c r="O836" s="138" t="s">
        <v>650</v>
      </c>
      <c r="P836" s="138"/>
      <c r="Q836" s="158" t="e">
        <f>#REF!</f>
        <v>#REF!</v>
      </c>
      <c r="R836" s="161" t="s">
        <v>769</v>
      </c>
    </row>
    <row r="837" spans="2:19" s="57" customFormat="1" ht="12.75" customHeight="1" x14ac:dyDescent="0.2">
      <c r="B837" s="58"/>
      <c r="C837" s="64"/>
      <c r="D837" s="57">
        <v>39</v>
      </c>
      <c r="E837" s="137" t="s">
        <v>730</v>
      </c>
      <c r="F837" s="137" t="s">
        <v>47</v>
      </c>
      <c r="G837" s="137" t="s">
        <v>716</v>
      </c>
      <c r="H837" s="140">
        <v>109.96259999999999</v>
      </c>
      <c r="I837" s="138" t="s">
        <v>717</v>
      </c>
      <c r="J837" s="138"/>
      <c r="K837" s="138"/>
      <c r="L837" s="138">
        <v>40.8384</v>
      </c>
      <c r="M837" s="138">
        <v>199.12</v>
      </c>
      <c r="N837" s="138"/>
      <c r="O837" s="138" t="s">
        <v>650</v>
      </c>
      <c r="P837" s="138"/>
      <c r="Q837" s="137" t="s">
        <v>742</v>
      </c>
      <c r="R837" s="137"/>
    </row>
    <row r="838" spans="2:19" s="57" customFormat="1" ht="12.75" customHeight="1" x14ac:dyDescent="0.2">
      <c r="B838" s="58"/>
      <c r="C838" s="64"/>
      <c r="D838" s="57">
        <v>48</v>
      </c>
      <c r="E838" s="137" t="s">
        <v>730</v>
      </c>
      <c r="F838" s="137" t="s">
        <v>47</v>
      </c>
      <c r="G838" s="137" t="s">
        <v>716</v>
      </c>
      <c r="H838" s="140">
        <v>57.232999999999997</v>
      </c>
      <c r="I838" s="138" t="s">
        <v>717</v>
      </c>
      <c r="J838" s="138"/>
      <c r="K838" s="138"/>
      <c r="L838" s="138">
        <v>21.474</v>
      </c>
      <c r="M838" s="138">
        <v>106.01260000000001</v>
      </c>
      <c r="N838" s="138"/>
      <c r="O838" s="138" t="s">
        <v>646</v>
      </c>
      <c r="P838" s="138"/>
      <c r="Q838" s="137" t="s">
        <v>742</v>
      </c>
      <c r="R838" s="137"/>
    </row>
    <row r="839" spans="2:19" s="57" customFormat="1" ht="12.75" customHeight="1" x14ac:dyDescent="0.2">
      <c r="B839" s="58"/>
      <c r="C839" s="64"/>
      <c r="D839" s="57">
        <v>74</v>
      </c>
      <c r="E839" s="137" t="s">
        <v>702</v>
      </c>
      <c r="F839" s="137" t="s">
        <v>731</v>
      </c>
      <c r="G839" s="137" t="s">
        <v>711</v>
      </c>
      <c r="H839" s="140">
        <v>1000</v>
      </c>
      <c r="I839" s="138"/>
      <c r="J839" s="138"/>
      <c r="K839" s="138"/>
      <c r="L839" s="138"/>
      <c r="M839" s="138"/>
      <c r="N839" s="138"/>
      <c r="O839" s="138"/>
      <c r="P839" s="138"/>
      <c r="Q839" s="137" t="s">
        <v>741</v>
      </c>
      <c r="R839" s="137"/>
    </row>
    <row r="840" spans="2:19" s="57" customFormat="1" ht="12.75" customHeight="1" x14ac:dyDescent="0.2">
      <c r="B840" s="58"/>
      <c r="C840" s="64"/>
      <c r="D840" s="57">
        <v>75</v>
      </c>
      <c r="E840" s="137" t="s">
        <v>687</v>
      </c>
      <c r="F840" s="137" t="s">
        <v>720</v>
      </c>
      <c r="G840" s="137" t="s">
        <v>716</v>
      </c>
      <c r="H840" s="140">
        <v>95.1</v>
      </c>
      <c r="I840" s="138" t="s">
        <v>723</v>
      </c>
      <c r="J840" s="138" t="s">
        <v>732</v>
      </c>
      <c r="K840" s="138"/>
      <c r="L840" s="138">
        <v>89.97</v>
      </c>
      <c r="M840" s="138">
        <v>100.43</v>
      </c>
      <c r="N840" s="138"/>
      <c r="O840" s="138"/>
      <c r="P840" s="138"/>
      <c r="Q840" s="137" t="s">
        <v>742</v>
      </c>
      <c r="R840" s="137"/>
    </row>
    <row r="841" spans="2:19" s="57" customFormat="1" ht="12.75" customHeight="1" x14ac:dyDescent="0.2">
      <c r="B841" s="58"/>
      <c r="C841" s="64"/>
      <c r="D841" s="57">
        <v>76</v>
      </c>
      <c r="E841" s="137" t="s">
        <v>687</v>
      </c>
      <c r="F841" s="137" t="s">
        <v>711</v>
      </c>
      <c r="G841" s="137" t="s">
        <v>401</v>
      </c>
      <c r="H841" s="140">
        <v>24.47</v>
      </c>
      <c r="I841" s="138" t="s">
        <v>723</v>
      </c>
      <c r="J841" s="138" t="s">
        <v>732</v>
      </c>
      <c r="K841" s="138"/>
      <c r="L841" s="138">
        <v>18.440000000000001</v>
      </c>
      <c r="M841" s="138">
        <v>29.65</v>
      </c>
      <c r="N841" s="138"/>
      <c r="O841" s="138"/>
      <c r="P841" s="138"/>
      <c r="Q841" s="137" t="s">
        <v>742</v>
      </c>
      <c r="R841" s="137"/>
    </row>
    <row r="842" spans="2:19" s="57" customFormat="1" ht="12.75" customHeight="1" x14ac:dyDescent="0.2">
      <c r="B842" s="58"/>
      <c r="C842" s="64"/>
      <c r="D842" s="57">
        <v>62</v>
      </c>
      <c r="E842" s="137" t="s">
        <v>702</v>
      </c>
      <c r="F842" s="137" t="s">
        <v>733</v>
      </c>
      <c r="G842" s="137" t="s">
        <v>636</v>
      </c>
      <c r="H842" s="139">
        <v>2.83168E-2</v>
      </c>
      <c r="I842" s="138" t="s">
        <v>713</v>
      </c>
      <c r="J842" s="138"/>
      <c r="K842" s="138"/>
      <c r="L842" s="138"/>
      <c r="M842" s="138"/>
      <c r="N842" s="138"/>
      <c r="O842" s="138"/>
      <c r="P842" s="138"/>
      <c r="Q842" s="137" t="s">
        <v>741</v>
      </c>
      <c r="R842" s="137" t="s">
        <v>745</v>
      </c>
    </row>
    <row r="843" spans="2:19" s="57" customFormat="1" ht="12.75" customHeight="1" x14ac:dyDescent="0.2">
      <c r="B843" s="58"/>
      <c r="C843" s="64"/>
      <c r="D843" s="57">
        <v>78</v>
      </c>
      <c r="E843" s="137" t="s">
        <v>702</v>
      </c>
      <c r="F843" s="137" t="s">
        <v>710</v>
      </c>
      <c r="G843" s="137" t="s">
        <v>807</v>
      </c>
      <c r="H843" s="140">
        <v>1000</v>
      </c>
      <c r="I843" s="138"/>
      <c r="J843" s="138"/>
      <c r="K843" s="138"/>
      <c r="L843" s="138"/>
      <c r="M843" s="138"/>
      <c r="N843" s="138"/>
      <c r="O843" s="138"/>
      <c r="P843" s="138"/>
      <c r="Q843" s="137" t="s">
        <v>741</v>
      </c>
      <c r="R843" s="137"/>
    </row>
    <row r="844" spans="2:19" s="57" customFormat="1" ht="12.75" customHeight="1" x14ac:dyDescent="0.2">
      <c r="B844" s="58"/>
      <c r="C844" s="64"/>
      <c r="D844" s="57">
        <v>85</v>
      </c>
      <c r="E844" s="137" t="s">
        <v>729</v>
      </c>
      <c r="F844" s="137" t="s">
        <v>718</v>
      </c>
      <c r="G844" s="137" t="s">
        <v>716</v>
      </c>
      <c r="H844" s="140">
        <v>2222.6999999999998</v>
      </c>
      <c r="I844" s="138" t="s">
        <v>723</v>
      </c>
      <c r="J844" s="138"/>
      <c r="K844" s="138"/>
      <c r="L844" s="138">
        <v>2177.6999999999998</v>
      </c>
      <c r="M844" s="138">
        <v>2267.952319</v>
      </c>
      <c r="N844" s="138" t="s">
        <v>149</v>
      </c>
      <c r="O844" s="138"/>
      <c r="P844" s="138"/>
      <c r="Q844" s="158" t="str">
        <f xml:space="preserve"> I$665</f>
        <v>XIII</v>
      </c>
      <c r="R844" s="137"/>
    </row>
    <row r="845" spans="2:19" s="57" customFormat="1" ht="12.75" customHeight="1" x14ac:dyDescent="0.2">
      <c r="B845" s="58"/>
      <c r="C845" s="64"/>
      <c r="D845" s="57">
        <v>86</v>
      </c>
      <c r="E845" s="137" t="s">
        <v>729</v>
      </c>
      <c r="F845" s="137" t="s">
        <v>718</v>
      </c>
      <c r="G845" s="137" t="s">
        <v>716</v>
      </c>
      <c r="H845" s="140">
        <v>1323.5</v>
      </c>
      <c r="I845" s="138" t="s">
        <v>723</v>
      </c>
      <c r="J845" s="138"/>
      <c r="K845" s="138"/>
      <c r="L845" s="138">
        <v>974.5</v>
      </c>
      <c r="M845" s="138">
        <v>1680.854865</v>
      </c>
      <c r="N845" s="138" t="s">
        <v>498</v>
      </c>
      <c r="O845" s="138"/>
      <c r="P845" s="138"/>
      <c r="Q845" s="158" t="str">
        <f xml:space="preserve"> I$666</f>
        <v>XIV</v>
      </c>
      <c r="R845" s="137"/>
    </row>
    <row r="846" spans="2:19" s="57" customFormat="1" ht="12.75" customHeight="1" x14ac:dyDescent="0.2">
      <c r="B846" s="58"/>
      <c r="C846" s="64"/>
      <c r="D846" s="57">
        <v>79</v>
      </c>
      <c r="E846" s="137" t="s">
        <v>735</v>
      </c>
      <c r="F846" s="137" t="s">
        <v>636</v>
      </c>
      <c r="G846" s="137" t="s">
        <v>807</v>
      </c>
      <c r="H846" s="155">
        <v>0.68020000000000003</v>
      </c>
      <c r="I846" s="138" t="s">
        <v>723</v>
      </c>
      <c r="J846" s="138"/>
      <c r="K846" s="138" t="s">
        <v>736</v>
      </c>
      <c r="L846" s="138"/>
      <c r="M846" s="138"/>
      <c r="N846" s="138"/>
      <c r="O846" s="138" t="s">
        <v>737</v>
      </c>
      <c r="P846" s="138"/>
      <c r="Q846" s="137" t="s">
        <v>744</v>
      </c>
      <c r="R846" s="137"/>
    </row>
    <row r="847" spans="2:19" s="57" customFormat="1" ht="12.75" customHeight="1" x14ac:dyDescent="0.2">
      <c r="B847" s="58"/>
      <c r="C847" s="64"/>
      <c r="D847" s="57">
        <v>80</v>
      </c>
      <c r="E847" s="137" t="s">
        <v>702</v>
      </c>
      <c r="F847" s="137" t="s">
        <v>634</v>
      </c>
      <c r="G847" s="137" t="s">
        <v>706</v>
      </c>
      <c r="H847" s="155">
        <v>1</v>
      </c>
      <c r="I847" s="138"/>
      <c r="J847" s="138"/>
      <c r="K847" s="138"/>
      <c r="L847" s="138"/>
      <c r="M847" s="138"/>
      <c r="N847" s="138"/>
      <c r="O847" s="138"/>
      <c r="P847" s="138"/>
      <c r="Q847" s="137" t="s">
        <v>741</v>
      </c>
      <c r="R847" s="137"/>
    </row>
    <row r="848" spans="2:19" s="57" customFormat="1" ht="12.75" customHeight="1" x14ac:dyDescent="0.2">
      <c r="B848" s="58"/>
      <c r="C848" s="64"/>
      <c r="D848" s="57">
        <v>81</v>
      </c>
      <c r="E848" s="137" t="s">
        <v>702</v>
      </c>
      <c r="F848" s="137" t="s">
        <v>738</v>
      </c>
      <c r="G848" s="137" t="s">
        <v>718</v>
      </c>
      <c r="H848" s="155">
        <v>1</v>
      </c>
      <c r="I848" s="138"/>
      <c r="J848" s="138"/>
      <c r="K848" s="138"/>
      <c r="L848" s="138"/>
      <c r="M848" s="138"/>
      <c r="N848" s="138"/>
      <c r="O848" s="138"/>
      <c r="P848" s="138"/>
      <c r="Q848" s="137" t="s">
        <v>741</v>
      </c>
      <c r="R848" s="137"/>
    </row>
    <row r="849" spans="2:18" s="57" customFormat="1" ht="12.75" customHeight="1" x14ac:dyDescent="0.2">
      <c r="B849" s="58"/>
      <c r="C849" s="64"/>
      <c r="D849" s="57">
        <v>87</v>
      </c>
      <c r="E849" s="137" t="s">
        <v>729</v>
      </c>
      <c r="F849" s="137" t="s">
        <v>718</v>
      </c>
      <c r="G849" s="137" t="s">
        <v>716</v>
      </c>
      <c r="H849" s="140">
        <v>1916.6</v>
      </c>
      <c r="I849" s="138" t="s">
        <v>723</v>
      </c>
      <c r="J849" s="138"/>
      <c r="K849" s="138"/>
      <c r="L849" s="138">
        <v>1776.9</v>
      </c>
      <c r="M849" s="138">
        <v>2052.723786</v>
      </c>
      <c r="N849" s="138" t="s">
        <v>158</v>
      </c>
      <c r="O849" s="138"/>
      <c r="P849" s="138"/>
      <c r="Q849" s="158" t="str">
        <f xml:space="preserve"> I$667</f>
        <v>XV</v>
      </c>
      <c r="R849" s="137"/>
    </row>
    <row r="850" spans="2:18" s="57" customFormat="1" ht="12.75" customHeight="1" x14ac:dyDescent="0.2">
      <c r="B850" s="58"/>
      <c r="C850" s="64"/>
      <c r="D850" s="57">
        <v>77</v>
      </c>
      <c r="E850" s="137" t="s">
        <v>722</v>
      </c>
      <c r="F850" s="137" t="s">
        <v>739</v>
      </c>
      <c r="G850" s="137" t="s">
        <v>716</v>
      </c>
      <c r="H850" s="166">
        <v>31</v>
      </c>
      <c r="I850" s="138" t="s">
        <v>723</v>
      </c>
      <c r="J850" s="138"/>
      <c r="K850" s="138"/>
      <c r="L850" s="138">
        <v>28</v>
      </c>
      <c r="M850" s="138">
        <v>34</v>
      </c>
      <c r="N850" s="138"/>
      <c r="O850" s="138" t="s">
        <v>646</v>
      </c>
      <c r="P850" s="138"/>
      <c r="Q850" s="158" t="e">
        <f>#REF!</f>
        <v>#REF!</v>
      </c>
      <c r="R850" s="137" t="s">
        <v>746</v>
      </c>
    </row>
    <row r="851" spans="2:18" s="57" customFormat="1" ht="12.75" customHeight="1" x14ac:dyDescent="0.2">
      <c r="B851" s="58"/>
      <c r="C851" s="64"/>
      <c r="D851" s="57">
        <v>82</v>
      </c>
      <c r="E851" s="137" t="s">
        <v>722</v>
      </c>
      <c r="F851" s="137" t="s">
        <v>739</v>
      </c>
      <c r="G851" s="137" t="s">
        <v>716</v>
      </c>
      <c r="H851" s="166">
        <v>85.5</v>
      </c>
      <c r="I851" s="138" t="s">
        <v>723</v>
      </c>
      <c r="J851" s="138"/>
      <c r="K851" s="138"/>
      <c r="L851" s="138">
        <v>84</v>
      </c>
      <c r="M851" s="138">
        <v>87</v>
      </c>
      <c r="N851" s="138"/>
      <c r="O851" s="138" t="s">
        <v>650</v>
      </c>
      <c r="P851" s="138"/>
      <c r="Q851" s="158" t="e">
        <f>#REF!</f>
        <v>#REF!</v>
      </c>
      <c r="R851" s="137" t="s">
        <v>746</v>
      </c>
    </row>
    <row r="852" spans="2:18" s="57" customFormat="1" ht="12.75" customHeight="1" x14ac:dyDescent="0.2">
      <c r="B852" s="58"/>
      <c r="C852" s="64"/>
      <c r="D852" s="57">
        <v>88</v>
      </c>
      <c r="E852" s="137" t="s">
        <v>729</v>
      </c>
      <c r="F852" s="137" t="s">
        <v>718</v>
      </c>
      <c r="G852" s="137" t="s">
        <v>716</v>
      </c>
      <c r="H852" s="140">
        <v>1037.4000000000001</v>
      </c>
      <c r="I852" s="138" t="s">
        <v>723</v>
      </c>
      <c r="J852" s="138"/>
      <c r="K852" s="138"/>
      <c r="L852" s="138">
        <v>887.7</v>
      </c>
      <c r="M852" s="138">
        <v>1548.531753</v>
      </c>
      <c r="N852" s="138" t="s">
        <v>159</v>
      </c>
      <c r="O852" s="138"/>
      <c r="P852" s="138"/>
      <c r="Q852" s="158" t="str">
        <f xml:space="preserve"> I$668</f>
        <v>XVIII</v>
      </c>
      <c r="R852" s="137"/>
    </row>
    <row r="853" spans="2:18" s="57" customFormat="1" ht="12.75" customHeight="1" x14ac:dyDescent="0.2">
      <c r="B853" s="58"/>
      <c r="C853" s="64"/>
      <c r="D853" s="57">
        <v>89</v>
      </c>
      <c r="E853" s="137" t="s">
        <v>729</v>
      </c>
      <c r="F853" s="137" t="s">
        <v>718</v>
      </c>
      <c r="G853" s="137" t="s">
        <v>716</v>
      </c>
      <c r="H853" s="140">
        <v>2349.1999999999998</v>
      </c>
      <c r="I853" s="138" t="s">
        <v>723</v>
      </c>
      <c r="J853" s="138"/>
      <c r="K853" s="138"/>
      <c r="L853" s="138">
        <v>2128.8000000000002</v>
      </c>
      <c r="M853" s="138">
        <v>2567.5599050000001</v>
      </c>
      <c r="N853" s="138" t="s">
        <v>164</v>
      </c>
      <c r="O853" s="138"/>
      <c r="P853" s="138"/>
      <c r="Q853" s="158" t="str">
        <f xml:space="preserve"> I$669</f>
        <v>XIX</v>
      </c>
      <c r="R853" s="137"/>
    </row>
    <row r="854" spans="2:18" s="57" customFormat="1" ht="12.75" customHeight="1" x14ac:dyDescent="0.2">
      <c r="B854" s="58"/>
      <c r="C854" s="64"/>
      <c r="D854" s="57">
        <v>90</v>
      </c>
      <c r="E854" s="137" t="s">
        <v>729</v>
      </c>
      <c r="F854" s="137" t="s">
        <v>718</v>
      </c>
      <c r="G854" s="137" t="s">
        <v>716</v>
      </c>
      <c r="H854" s="140">
        <v>2283.3000000000002</v>
      </c>
      <c r="I854" s="138" t="s">
        <v>723</v>
      </c>
      <c r="J854" s="138"/>
      <c r="K854" s="138"/>
      <c r="L854" s="138">
        <v>2065.9</v>
      </c>
      <c r="M854" s="138">
        <v>2495.8058369999999</v>
      </c>
      <c r="N854" s="138" t="s">
        <v>33</v>
      </c>
      <c r="O854" s="138"/>
      <c r="P854" s="138"/>
      <c r="Q854" s="158" t="str">
        <f xml:space="preserve"> I$670</f>
        <v>XX</v>
      </c>
      <c r="R854" s="137"/>
    </row>
    <row r="855" spans="2:18" s="57" customFormat="1" ht="12.75" customHeight="1" x14ac:dyDescent="0.2">
      <c r="B855" s="58"/>
      <c r="C855" s="64"/>
      <c r="D855" s="57">
        <v>91</v>
      </c>
      <c r="E855" s="137" t="s">
        <v>729</v>
      </c>
      <c r="F855" s="137" t="s">
        <v>718</v>
      </c>
      <c r="G855" s="137" t="s">
        <v>716</v>
      </c>
      <c r="H855" s="140">
        <v>1842.7</v>
      </c>
      <c r="I855" s="138" t="s">
        <v>723</v>
      </c>
      <c r="J855" s="138"/>
      <c r="K855" s="138"/>
      <c r="L855" s="138">
        <v>1531.5</v>
      </c>
      <c r="M855" s="138">
        <v>2196.5028259999999</v>
      </c>
      <c r="N855" s="138" t="s">
        <v>577</v>
      </c>
      <c r="O855" s="138"/>
      <c r="P855" s="138"/>
      <c r="Q855" s="158" t="str">
        <f xml:space="preserve"> I$671</f>
        <v>XXI</v>
      </c>
      <c r="R855" s="137"/>
    </row>
    <row r="856" spans="2:18" s="57" customFormat="1" ht="12.75" customHeight="1" x14ac:dyDescent="0.2">
      <c r="B856" s="58"/>
      <c r="C856" s="64"/>
      <c r="D856" s="57">
        <v>92</v>
      </c>
      <c r="E856" s="137" t="s">
        <v>729</v>
      </c>
      <c r="F856" s="137" t="s">
        <v>718</v>
      </c>
      <c r="G856" s="137" t="s">
        <v>716</v>
      </c>
      <c r="H856" s="140">
        <v>2165.5</v>
      </c>
      <c r="I856" s="138" t="s">
        <v>723</v>
      </c>
      <c r="J856" s="138"/>
      <c r="K856" s="138"/>
      <c r="L856" s="138">
        <v>2087.3000000000002</v>
      </c>
      <c r="M856" s="138">
        <v>2248.4636839999998</v>
      </c>
      <c r="N856" s="138" t="s">
        <v>173</v>
      </c>
      <c r="O856" s="138"/>
      <c r="P856" s="138"/>
      <c r="Q856" s="158" t="str">
        <f xml:space="preserve"> I$672</f>
        <v>XXII</v>
      </c>
      <c r="R856" s="137"/>
    </row>
    <row r="857" spans="2:18" s="57" customFormat="1" ht="12.75" customHeight="1" x14ac:dyDescent="0.2">
      <c r="B857" s="58"/>
      <c r="C857" s="64"/>
      <c r="D857" s="57">
        <v>9</v>
      </c>
      <c r="E857" s="137" t="s">
        <v>702</v>
      </c>
      <c r="F857" s="137" t="s">
        <v>734</v>
      </c>
      <c r="G857" s="137" t="s">
        <v>718</v>
      </c>
      <c r="H857" s="140">
        <v>1000</v>
      </c>
      <c r="I857" s="138"/>
      <c r="J857" s="138"/>
      <c r="K857" s="138"/>
      <c r="L857" s="138"/>
      <c r="M857" s="138"/>
      <c r="N857" s="138"/>
      <c r="O857" s="138"/>
      <c r="P857" s="138"/>
      <c r="Q857" s="137" t="s">
        <v>741</v>
      </c>
      <c r="R857" s="137"/>
    </row>
    <row r="858" spans="2:18" s="57" customFormat="1" ht="12.75" customHeight="1" x14ac:dyDescent="0.2">
      <c r="B858" s="58"/>
      <c r="C858" s="64"/>
      <c r="D858" s="57">
        <v>99</v>
      </c>
      <c r="E858" s="137" t="s">
        <v>729</v>
      </c>
      <c r="F858" s="137" t="s">
        <v>718</v>
      </c>
      <c r="G858" s="137" t="s">
        <v>739</v>
      </c>
      <c r="H858" s="154">
        <v>4.0602018380000002</v>
      </c>
      <c r="I858" s="156" t="s">
        <v>723</v>
      </c>
      <c r="J858" s="156"/>
      <c r="K858" s="156"/>
      <c r="L858" s="156">
        <v>3.7545848419999999</v>
      </c>
      <c r="M858" s="156">
        <v>4.3658188349999998</v>
      </c>
      <c r="N858" s="138" t="s">
        <v>143</v>
      </c>
      <c r="O858" s="138"/>
      <c r="P858" s="138"/>
      <c r="Q858" s="158" t="str">
        <f xml:space="preserve"> I$724</f>
        <v>XXVII</v>
      </c>
      <c r="R858" s="137"/>
    </row>
    <row r="859" spans="2:18" s="57" customFormat="1" ht="12.75" customHeight="1" x14ac:dyDescent="0.2">
      <c r="B859" s="58"/>
      <c r="C859" s="64"/>
      <c r="D859" s="57">
        <v>100</v>
      </c>
      <c r="E859" s="137" t="s">
        <v>729</v>
      </c>
      <c r="F859" s="137" t="s">
        <v>718</v>
      </c>
      <c r="G859" s="137" t="s">
        <v>739</v>
      </c>
      <c r="H859" s="154">
        <v>2.6891079449999999</v>
      </c>
      <c r="I859" s="156" t="s">
        <v>723</v>
      </c>
      <c r="J859" s="156"/>
      <c r="K859" s="156"/>
      <c r="L859" s="156">
        <v>2.4201971499999999</v>
      </c>
      <c r="M859" s="156">
        <v>2.9580187389999999</v>
      </c>
      <c r="N859" s="138" t="s">
        <v>147</v>
      </c>
      <c r="O859" s="138"/>
      <c r="P859" s="138"/>
      <c r="Q859" s="158" t="str">
        <f xml:space="preserve"> I$725</f>
        <v>XXVIII</v>
      </c>
      <c r="R859" s="137"/>
    </row>
    <row r="860" spans="2:18" s="57" customFormat="1" ht="12.75" customHeight="1" x14ac:dyDescent="0.2">
      <c r="B860" s="58"/>
      <c r="C860" s="64"/>
      <c r="D860" s="57">
        <v>101</v>
      </c>
      <c r="E860" s="137" t="s">
        <v>729</v>
      </c>
      <c r="F860" s="137" t="s">
        <v>718</v>
      </c>
      <c r="G860" s="137" t="s">
        <v>739</v>
      </c>
      <c r="H860" s="154">
        <v>11.30383966</v>
      </c>
      <c r="I860" s="156" t="s">
        <v>723</v>
      </c>
      <c r="J860" s="156"/>
      <c r="K860" s="156"/>
      <c r="L860" s="156">
        <v>10.28277434</v>
      </c>
      <c r="M860" s="156">
        <v>12.32490499</v>
      </c>
      <c r="N860" s="138" t="s">
        <v>149</v>
      </c>
      <c r="O860" s="138"/>
      <c r="P860" s="138"/>
      <c r="Q860" s="158" t="str">
        <f xml:space="preserve"> I$726</f>
        <v>XXIX</v>
      </c>
      <c r="R860" s="137"/>
    </row>
    <row r="861" spans="2:18" s="57" customFormat="1" ht="12.75" customHeight="1" x14ac:dyDescent="0.2">
      <c r="B861" s="58"/>
      <c r="C861" s="64"/>
      <c r="D861" s="57">
        <v>102</v>
      </c>
      <c r="E861" s="137" t="s">
        <v>729</v>
      </c>
      <c r="F861" s="137" t="s">
        <v>718</v>
      </c>
      <c r="G861" s="137" t="s">
        <v>739</v>
      </c>
      <c r="H861" s="154">
        <v>1.5090222120000001</v>
      </c>
      <c r="I861" s="156" t="s">
        <v>723</v>
      </c>
      <c r="J861" s="156"/>
      <c r="K861" s="156"/>
      <c r="L861" s="156">
        <v>1.47997975</v>
      </c>
      <c r="M861" s="156">
        <v>1.5380646739999999</v>
      </c>
      <c r="N861" s="138" t="s">
        <v>498</v>
      </c>
      <c r="O861" s="138"/>
      <c r="P861" s="138"/>
      <c r="Q861" s="158" t="str">
        <f xml:space="preserve"> I$727</f>
        <v>XXX</v>
      </c>
      <c r="R861" s="137"/>
    </row>
    <row r="862" spans="2:18" s="57" customFormat="1" ht="12.75" customHeight="1" x14ac:dyDescent="0.2">
      <c r="B862" s="58"/>
      <c r="C862" s="64"/>
      <c r="D862" s="57">
        <v>103</v>
      </c>
      <c r="E862" s="137" t="s">
        <v>729</v>
      </c>
      <c r="F862" s="137" t="s">
        <v>718</v>
      </c>
      <c r="G862" s="137" t="s">
        <v>739</v>
      </c>
      <c r="H862" s="154">
        <v>1.4455393439999999</v>
      </c>
      <c r="I862" s="156" t="s">
        <v>723</v>
      </c>
      <c r="J862" s="156"/>
      <c r="K862" s="156"/>
      <c r="L862" s="156">
        <v>1.3117562439999999</v>
      </c>
      <c r="M862" s="156">
        <v>1.579322444</v>
      </c>
      <c r="N862" s="138" t="s">
        <v>158</v>
      </c>
      <c r="O862" s="138"/>
      <c r="P862" s="138"/>
      <c r="Q862" s="158" t="str">
        <f xml:space="preserve"> I$728</f>
        <v>XXXI</v>
      </c>
      <c r="R862" s="137"/>
    </row>
    <row r="863" spans="2:18" s="57" customFormat="1" ht="12.75" customHeight="1" x14ac:dyDescent="0.2">
      <c r="B863" s="58"/>
      <c r="C863" s="64"/>
      <c r="D863" s="57">
        <v>104</v>
      </c>
      <c r="E863" s="137" t="s">
        <v>729</v>
      </c>
      <c r="F863" s="137" t="s">
        <v>718</v>
      </c>
      <c r="G863" s="137" t="s">
        <v>739</v>
      </c>
      <c r="H863" s="154">
        <v>1.184298616</v>
      </c>
      <c r="I863" s="156" t="s">
        <v>723</v>
      </c>
      <c r="J863" s="156"/>
      <c r="K863" s="156"/>
      <c r="L863" s="156">
        <v>1.1117161229999999</v>
      </c>
      <c r="M863" s="156">
        <v>1.2568811090000001</v>
      </c>
      <c r="N863" s="138" t="s">
        <v>159</v>
      </c>
      <c r="O863" s="138"/>
      <c r="P863" s="138"/>
      <c r="Q863" s="158" t="str">
        <f xml:space="preserve"> I$729</f>
        <v>XXXII</v>
      </c>
      <c r="R863" s="137"/>
    </row>
    <row r="864" spans="2:18" s="57" customFormat="1" ht="12.75" customHeight="1" x14ac:dyDescent="0.2">
      <c r="B864" s="58"/>
      <c r="C864" s="64"/>
      <c r="D864" s="57">
        <v>105</v>
      </c>
      <c r="E864" s="137" t="s">
        <v>729</v>
      </c>
      <c r="F864" s="137" t="s">
        <v>718</v>
      </c>
      <c r="G864" s="137" t="s">
        <v>739</v>
      </c>
      <c r="H864" s="154">
        <v>5.4588432290000002</v>
      </c>
      <c r="I864" s="156" t="s">
        <v>723</v>
      </c>
      <c r="J864" s="156"/>
      <c r="K864" s="156"/>
      <c r="L864" s="156">
        <v>4.9776337709999998</v>
      </c>
      <c r="M864" s="156">
        <v>5.9400526869999997</v>
      </c>
      <c r="N864" s="138" t="s">
        <v>164</v>
      </c>
      <c r="O864" s="138"/>
      <c r="P864" s="138"/>
      <c r="Q864" s="158" t="str">
        <f xml:space="preserve"> I$730</f>
        <v>XXXIII</v>
      </c>
      <c r="R864" s="137"/>
    </row>
    <row r="865" spans="2:18" s="57" customFormat="1" ht="12.75" customHeight="1" x14ac:dyDescent="0.2">
      <c r="B865" s="58"/>
      <c r="C865" s="64"/>
      <c r="D865" s="57">
        <v>106</v>
      </c>
      <c r="E865" s="137" t="s">
        <v>729</v>
      </c>
      <c r="F865" s="137" t="s">
        <v>718</v>
      </c>
      <c r="G865" s="137" t="s">
        <v>739</v>
      </c>
      <c r="H865" s="154">
        <v>3.149460242</v>
      </c>
      <c r="I865" s="156" t="s">
        <v>723</v>
      </c>
      <c r="J865" s="156"/>
      <c r="K865" s="156"/>
      <c r="L865" s="156">
        <v>2.8345142179999998</v>
      </c>
      <c r="M865" s="156">
        <v>3.4644062660000001</v>
      </c>
      <c r="N865" s="138" t="s">
        <v>33</v>
      </c>
      <c r="O865" s="138"/>
      <c r="P865" s="138"/>
      <c r="Q865" s="158" t="str">
        <f xml:space="preserve"> I$731</f>
        <v>XXXIV</v>
      </c>
      <c r="R865" s="137"/>
    </row>
    <row r="866" spans="2:18" s="57" customFormat="1" ht="12.75" customHeight="1" x14ac:dyDescent="0.2">
      <c r="B866" s="58"/>
      <c r="C866" s="64"/>
      <c r="D866" s="57">
        <v>107</v>
      </c>
      <c r="E866" s="137" t="s">
        <v>729</v>
      </c>
      <c r="F866" s="137" t="s">
        <v>718</v>
      </c>
      <c r="G866" s="137" t="s">
        <v>739</v>
      </c>
      <c r="H866" s="154">
        <v>7.8755212290000003</v>
      </c>
      <c r="I866" s="156" t="s">
        <v>723</v>
      </c>
      <c r="J866" s="156"/>
      <c r="K866" s="156"/>
      <c r="L866" s="156">
        <v>7.6112983529999996</v>
      </c>
      <c r="M866" s="156">
        <v>8.139744104</v>
      </c>
      <c r="N866" s="138" t="s">
        <v>577</v>
      </c>
      <c r="O866" s="138"/>
      <c r="P866" s="138"/>
      <c r="Q866" s="158" t="str">
        <f xml:space="preserve"> I$732</f>
        <v>XXXV</v>
      </c>
      <c r="R866" s="137"/>
    </row>
    <row r="867" spans="2:18" s="57" customFormat="1" ht="12.75" customHeight="1" x14ac:dyDescent="0.2">
      <c r="B867" s="58"/>
      <c r="C867" s="64"/>
      <c r="D867" s="57">
        <v>108</v>
      </c>
      <c r="E867" s="137" t="s">
        <v>729</v>
      </c>
      <c r="F867" s="137" t="s">
        <v>718</v>
      </c>
      <c r="G867" s="137" t="s">
        <v>739</v>
      </c>
      <c r="H867" s="154">
        <v>5.302551459</v>
      </c>
      <c r="I867" s="156" t="s">
        <v>723</v>
      </c>
      <c r="J867" s="156"/>
      <c r="K867" s="156"/>
      <c r="L867" s="156">
        <v>4.8202738549999999</v>
      </c>
      <c r="M867" s="156">
        <v>5.7848290640000002</v>
      </c>
      <c r="N867" s="138" t="s">
        <v>173</v>
      </c>
      <c r="O867" s="138"/>
      <c r="P867" s="138"/>
      <c r="Q867" s="158" t="str">
        <f xml:space="preserve"> I$733</f>
        <v>XXXVI</v>
      </c>
      <c r="R867" s="137"/>
    </row>
    <row r="868" spans="2:18" s="57" customFormat="1" ht="12.75" customHeight="1" x14ac:dyDescent="0.2">
      <c r="B868" s="58"/>
      <c r="C868" s="64"/>
      <c r="D868" s="57">
        <v>109</v>
      </c>
      <c r="E868" s="137" t="s">
        <v>729</v>
      </c>
      <c r="F868" s="137" t="s">
        <v>718</v>
      </c>
      <c r="G868" s="137" t="s">
        <v>739</v>
      </c>
      <c r="H868" s="154">
        <v>1.179194777</v>
      </c>
      <c r="I868" s="156" t="s">
        <v>723</v>
      </c>
      <c r="J868" s="156"/>
      <c r="K868" s="156"/>
      <c r="L868" s="156">
        <v>1.0622279969999999</v>
      </c>
      <c r="M868" s="156">
        <v>1.296161557</v>
      </c>
      <c r="N868" s="138" t="s">
        <v>617</v>
      </c>
      <c r="O868" s="138"/>
      <c r="P868" s="138"/>
      <c r="Q868" s="158" t="str">
        <f xml:space="preserve"> I$734</f>
        <v>XXXVII</v>
      </c>
      <c r="R868" s="137"/>
    </row>
    <row r="869" spans="2:18" s="57" customFormat="1" ht="12.75" customHeight="1" x14ac:dyDescent="0.2">
      <c r="B869" s="58"/>
      <c r="C869" s="64"/>
      <c r="D869" s="57">
        <v>110</v>
      </c>
      <c r="E869" s="137" t="s">
        <v>729</v>
      </c>
      <c r="F869" s="137" t="s">
        <v>718</v>
      </c>
      <c r="G869" s="137" t="s">
        <v>739</v>
      </c>
      <c r="H869" s="154">
        <v>18.146978730000001</v>
      </c>
      <c r="I869" s="156" t="s">
        <v>723</v>
      </c>
      <c r="J869" s="156"/>
      <c r="K869" s="156"/>
      <c r="L869" s="156">
        <v>16.348065760000001</v>
      </c>
      <c r="M869" s="156">
        <v>19.94589169</v>
      </c>
      <c r="N869" s="138" t="s">
        <v>621</v>
      </c>
      <c r="O869" s="138"/>
      <c r="P869" s="138"/>
      <c r="Q869" s="158" t="str">
        <f xml:space="preserve"> I$735</f>
        <v>XXXVIII</v>
      </c>
      <c r="R869" s="137"/>
    </row>
    <row r="870" spans="2:18" s="57" customFormat="1" ht="12.75" customHeight="1" x14ac:dyDescent="0.2">
      <c r="B870" s="58"/>
      <c r="C870" s="64"/>
      <c r="D870" s="57">
        <v>111</v>
      </c>
      <c r="E870" s="137" t="s">
        <v>729</v>
      </c>
      <c r="F870" s="137" t="s">
        <v>718</v>
      </c>
      <c r="G870" s="137" t="s">
        <v>739</v>
      </c>
      <c r="H870" s="154">
        <v>5.070595612</v>
      </c>
      <c r="I870" s="156" t="s">
        <v>723</v>
      </c>
      <c r="J870" s="156"/>
      <c r="K870" s="156"/>
      <c r="L870" s="156">
        <v>4.7154615910000004</v>
      </c>
      <c r="M870" s="156">
        <v>5.4257296330000004</v>
      </c>
      <c r="N870" s="138" t="s">
        <v>183</v>
      </c>
      <c r="O870" s="138"/>
      <c r="P870" s="138"/>
      <c r="Q870" s="158" t="str">
        <f xml:space="preserve"> I$736</f>
        <v>XXXIX</v>
      </c>
      <c r="R870" s="137"/>
    </row>
    <row r="871" spans="2:18" s="57" customFormat="1" ht="12.75" customHeight="1" x14ac:dyDescent="0.2">
      <c r="B871" s="58"/>
      <c r="C871" s="64"/>
      <c r="D871" s="57">
        <v>112</v>
      </c>
      <c r="E871" s="137" t="s">
        <v>729</v>
      </c>
      <c r="F871" s="137" t="s">
        <v>718</v>
      </c>
      <c r="G871" s="137" t="s">
        <v>739</v>
      </c>
      <c r="H871" s="154">
        <v>7.036645354</v>
      </c>
      <c r="I871" s="156" t="s">
        <v>723</v>
      </c>
      <c r="J871" s="156"/>
      <c r="K871" s="156"/>
      <c r="L871" s="156">
        <v>6.3329808190000003</v>
      </c>
      <c r="M871" s="156">
        <v>7.7403098899999998</v>
      </c>
      <c r="N871" s="138" t="s">
        <v>186</v>
      </c>
      <c r="O871" s="138"/>
      <c r="P871" s="138"/>
      <c r="Q871" s="158" t="str">
        <f xml:space="preserve"> I$737</f>
        <v>XL</v>
      </c>
      <c r="R871" s="137"/>
    </row>
    <row r="872" spans="2:18" s="57" customFormat="1" ht="12.75" customHeight="1" x14ac:dyDescent="0.2">
      <c r="B872" s="58"/>
      <c r="C872" s="64"/>
      <c r="D872" s="57">
        <v>113</v>
      </c>
      <c r="E872" s="137" t="s">
        <v>729</v>
      </c>
      <c r="F872" s="137" t="s">
        <v>718</v>
      </c>
      <c r="G872" s="137" t="s">
        <v>739</v>
      </c>
      <c r="H872" s="154">
        <v>4.385095991</v>
      </c>
      <c r="I872" s="156" t="s">
        <v>723</v>
      </c>
      <c r="J872" s="156"/>
      <c r="K872" s="156"/>
      <c r="L872" s="156">
        <v>3.9901103899999999</v>
      </c>
      <c r="M872" s="156">
        <v>4.7800815920000002</v>
      </c>
      <c r="N872" s="138"/>
      <c r="O872" s="138"/>
      <c r="P872" s="138"/>
      <c r="Q872" s="158" t="str">
        <f xml:space="preserve"> I$740</f>
        <v>XLII</v>
      </c>
      <c r="R872" s="137"/>
    </row>
    <row r="873" spans="2:18" s="57" customFormat="1" ht="12.75" customHeight="1" x14ac:dyDescent="0.2">
      <c r="B873" s="58"/>
      <c r="C873" s="64"/>
      <c r="D873" s="57">
        <v>114</v>
      </c>
      <c r="E873" s="137" t="s">
        <v>729</v>
      </c>
      <c r="F873" s="137" t="s">
        <v>718</v>
      </c>
      <c r="G873" s="137" t="s">
        <v>739</v>
      </c>
      <c r="H873" s="154">
        <v>4.3718868659999996</v>
      </c>
      <c r="I873" s="156" t="s">
        <v>723</v>
      </c>
      <c r="J873" s="156"/>
      <c r="K873" s="156"/>
      <c r="L873" s="156">
        <v>4.1059179080000003</v>
      </c>
      <c r="M873" s="156">
        <v>4.6378558239999998</v>
      </c>
      <c r="N873" s="138" t="s">
        <v>602</v>
      </c>
      <c r="O873" s="138"/>
      <c r="P873" s="138"/>
      <c r="Q873" s="158" t="str">
        <f xml:space="preserve"> I$738</f>
        <v>XLI</v>
      </c>
      <c r="R873" s="137"/>
    </row>
    <row r="874" spans="2:18" s="57" customFormat="1" ht="12.75" customHeight="1" x14ac:dyDescent="0.2">
      <c r="B874" s="58"/>
      <c r="C874" s="64"/>
      <c r="D874" s="57">
        <v>93</v>
      </c>
      <c r="E874" s="137" t="s">
        <v>729</v>
      </c>
      <c r="F874" s="137" t="s">
        <v>718</v>
      </c>
      <c r="G874" s="137" t="s">
        <v>716</v>
      </c>
      <c r="H874" s="140">
        <v>1333.1</v>
      </c>
      <c r="I874" s="138" t="s">
        <v>723</v>
      </c>
      <c r="J874" s="138"/>
      <c r="K874" s="138"/>
      <c r="L874" s="138">
        <v>1043.7</v>
      </c>
      <c r="M874" s="138">
        <v>1635.841197</v>
      </c>
      <c r="N874" s="138" t="s">
        <v>617</v>
      </c>
      <c r="O874" s="138"/>
      <c r="P874" s="138"/>
      <c r="Q874" s="158" t="str">
        <f xml:space="preserve"> I$673</f>
        <v>XXIII</v>
      </c>
      <c r="R874" s="137"/>
    </row>
    <row r="875" spans="2:18" s="57" customFormat="1" ht="12.75" customHeight="1" x14ac:dyDescent="0.2">
      <c r="B875" s="58"/>
      <c r="C875" s="64"/>
      <c r="D875" s="57">
        <v>94</v>
      </c>
      <c r="E875" s="137" t="s">
        <v>729</v>
      </c>
      <c r="F875" s="137" t="s">
        <v>718</v>
      </c>
      <c r="G875" s="137" t="s">
        <v>716</v>
      </c>
      <c r="H875" s="140">
        <v>2431.4</v>
      </c>
      <c r="I875" s="138" t="s">
        <v>723</v>
      </c>
      <c r="J875" s="138"/>
      <c r="K875" s="138"/>
      <c r="L875" s="138">
        <v>2284.9</v>
      </c>
      <c r="M875" s="138">
        <v>2573.6841159999999</v>
      </c>
      <c r="N875" s="138" t="s">
        <v>621</v>
      </c>
      <c r="O875" s="138"/>
      <c r="P875" s="138"/>
      <c r="Q875" s="158" t="str">
        <f xml:space="preserve"> I$674</f>
        <v>XXIV</v>
      </c>
      <c r="R875" s="137"/>
    </row>
    <row r="876" spans="2:18" s="57" customFormat="1" ht="12.75" customHeight="1" x14ac:dyDescent="0.2">
      <c r="B876" s="58"/>
      <c r="C876" s="64"/>
      <c r="D876" s="57">
        <v>95</v>
      </c>
      <c r="E876" s="137" t="s">
        <v>729</v>
      </c>
      <c r="F876" s="137" t="s">
        <v>718</v>
      </c>
      <c r="G876" s="137" t="s">
        <v>716</v>
      </c>
      <c r="H876" s="140">
        <v>2019.5</v>
      </c>
      <c r="I876" s="138" t="s">
        <v>723</v>
      </c>
      <c r="J876" s="138"/>
      <c r="K876" s="138"/>
      <c r="L876" s="138">
        <v>1873</v>
      </c>
      <c r="M876" s="138">
        <v>2165.914667</v>
      </c>
      <c r="N876" s="138" t="s">
        <v>183</v>
      </c>
      <c r="O876" s="138"/>
      <c r="P876" s="138"/>
      <c r="Q876" s="158" t="str">
        <f xml:space="preserve"> I$675</f>
        <v>XXV</v>
      </c>
      <c r="R876" s="137"/>
    </row>
    <row r="877" spans="2:18" s="57" customFormat="1" ht="12.75" customHeight="1" x14ac:dyDescent="0.2">
      <c r="B877" s="58"/>
      <c r="C877" s="64"/>
      <c r="D877" s="57">
        <v>96</v>
      </c>
      <c r="E877" s="137" t="s">
        <v>729</v>
      </c>
      <c r="F877" s="137" t="s">
        <v>718</v>
      </c>
      <c r="G877" s="137" t="s">
        <v>716</v>
      </c>
      <c r="H877" s="140">
        <v>2398.1</v>
      </c>
      <c r="I877" s="138" t="s">
        <v>723</v>
      </c>
      <c r="J877" s="138"/>
      <c r="K877" s="138"/>
      <c r="L877" s="138">
        <v>2248.3000000000002</v>
      </c>
      <c r="M877" s="138">
        <v>2546.1220039999998</v>
      </c>
      <c r="N877" s="138" t="s">
        <v>186</v>
      </c>
      <c r="O877" s="138"/>
      <c r="P877" s="138"/>
      <c r="Q877" s="158" t="str">
        <f xml:space="preserve"> I$676</f>
        <v>XXVI</v>
      </c>
      <c r="R877" s="137"/>
    </row>
    <row r="878" spans="2:18" s="57" customFormat="1" ht="12.75" customHeight="1" x14ac:dyDescent="0.2">
      <c r="B878" s="58"/>
      <c r="C878" s="64"/>
      <c r="D878" s="57">
        <v>97</v>
      </c>
      <c r="E878" s="137" t="s">
        <v>729</v>
      </c>
      <c r="F878" s="137" t="s">
        <v>718</v>
      </c>
      <c r="G878" s="137" t="s">
        <v>716</v>
      </c>
      <c r="H878" s="140">
        <v>1802.7</v>
      </c>
      <c r="I878" s="138" t="s">
        <v>723</v>
      </c>
      <c r="J878" s="138"/>
      <c r="K878" s="138"/>
      <c r="L878" s="138">
        <v>1625.6</v>
      </c>
      <c r="M878" s="138">
        <v>1981.5144889999999</v>
      </c>
      <c r="N878" s="138"/>
      <c r="O878" s="138"/>
      <c r="P878" s="138"/>
      <c r="Q878" s="158" t="str">
        <f xml:space="preserve"> I$678</f>
        <v>XXVIII</v>
      </c>
      <c r="R878" s="137"/>
    </row>
    <row r="879" spans="2:18" s="57" customFormat="1" ht="12.75" customHeight="1" x14ac:dyDescent="0.2">
      <c r="B879" s="58"/>
      <c r="C879" s="64"/>
      <c r="D879" s="57">
        <v>98</v>
      </c>
      <c r="E879" s="137" t="s">
        <v>729</v>
      </c>
      <c r="F879" s="137" t="s">
        <v>718</v>
      </c>
      <c r="G879" s="137" t="s">
        <v>716</v>
      </c>
      <c r="H879" s="140">
        <v>2347.3000000000002</v>
      </c>
      <c r="I879" s="138" t="s">
        <v>723</v>
      </c>
      <c r="J879" s="138"/>
      <c r="K879" s="138"/>
      <c r="L879" s="138">
        <v>2247.3000000000002</v>
      </c>
      <c r="M879" s="138">
        <v>2445.5565539999998</v>
      </c>
      <c r="N879" s="138" t="s">
        <v>602</v>
      </c>
      <c r="O879" s="138"/>
      <c r="P879" s="138"/>
      <c r="Q879" s="158" t="str">
        <f xml:space="preserve"> I$677</f>
        <v>XXVII</v>
      </c>
      <c r="R879" s="137"/>
    </row>
    <row r="880" spans="2:18" s="57" customFormat="1" ht="12.75" customHeight="1" x14ac:dyDescent="0.2">
      <c r="B880" s="58"/>
      <c r="C880" s="64"/>
      <c r="D880" s="57">
        <v>115</v>
      </c>
      <c r="E880" s="137" t="s">
        <v>702</v>
      </c>
      <c r="F880" s="137" t="s">
        <v>740</v>
      </c>
      <c r="G880" s="137" t="s">
        <v>807</v>
      </c>
      <c r="H880" s="139">
        <v>0.90718474000000004</v>
      </c>
      <c r="I880" s="138"/>
      <c r="J880" s="138"/>
      <c r="K880" s="138"/>
      <c r="L880" s="138"/>
      <c r="M880" s="138"/>
      <c r="N880" s="138"/>
      <c r="O880" s="138"/>
      <c r="P880" s="138"/>
      <c r="Q880" s="137" t="s">
        <v>744</v>
      </c>
      <c r="R880" s="137"/>
    </row>
    <row r="881" spans="2:18" s="57" customFormat="1" ht="12.75" customHeight="1" x14ac:dyDescent="0.2">
      <c r="B881" s="58"/>
      <c r="C881" s="64"/>
    </row>
    <row r="882" spans="2:18" s="57" customFormat="1" ht="12.75" customHeight="1" x14ac:dyDescent="0.2">
      <c r="B882" s="58"/>
      <c r="C882" s="64"/>
      <c r="D882" s="103" t="s">
        <v>764</v>
      </c>
      <c r="E882" s="103"/>
      <c r="F882" s="143"/>
      <c r="G882" s="143"/>
      <c r="H882" s="143"/>
      <c r="I882" s="143"/>
      <c r="J882" s="143"/>
      <c r="K882" s="143"/>
      <c r="L882" s="143"/>
      <c r="M882" s="143"/>
      <c r="N882" s="143"/>
      <c r="O882" s="143"/>
      <c r="P882" s="143"/>
      <c r="Q882" s="143"/>
      <c r="R882" s="143"/>
    </row>
    <row r="883" spans="2:18" s="57" customFormat="1" ht="12.75" customHeight="1" x14ac:dyDescent="0.2">
      <c r="B883" s="58"/>
      <c r="C883" s="64"/>
      <c r="E883" s="58"/>
    </row>
    <row r="884" spans="2:18" s="57" customFormat="1" ht="12.75" customHeight="1" x14ac:dyDescent="0.2">
      <c r="B884" s="58"/>
      <c r="C884" s="64"/>
      <c r="D884" s="143" t="s">
        <v>765</v>
      </c>
      <c r="E884" s="104" t="s">
        <v>692</v>
      </c>
      <c r="F884" s="104" t="s">
        <v>693</v>
      </c>
      <c r="G884" s="104" t="s">
        <v>694</v>
      </c>
      <c r="H884" s="170" t="s">
        <v>75</v>
      </c>
      <c r="I884" s="170" t="s">
        <v>695</v>
      </c>
      <c r="J884" s="170" t="s">
        <v>696</v>
      </c>
      <c r="K884" s="170" t="s">
        <v>697</v>
      </c>
      <c r="L884" s="170" t="s">
        <v>698</v>
      </c>
      <c r="M884" s="170" t="s">
        <v>699</v>
      </c>
      <c r="N884" s="170" t="s">
        <v>679</v>
      </c>
      <c r="O884" s="170" t="s">
        <v>700</v>
      </c>
      <c r="P884" s="104" t="s">
        <v>701</v>
      </c>
    </row>
    <row r="885" spans="2:18" s="57" customFormat="1" ht="12.75" customHeight="1" x14ac:dyDescent="0.2">
      <c r="B885" s="58"/>
      <c r="C885" s="64"/>
      <c r="E885" s="137" t="s">
        <v>767</v>
      </c>
      <c r="F885" s="57" t="s">
        <v>766</v>
      </c>
      <c r="G885" s="146" t="s">
        <v>716</v>
      </c>
      <c r="H885" s="171">
        <v>47.643398508438118</v>
      </c>
      <c r="I885" s="172" t="s">
        <v>717</v>
      </c>
      <c r="J885" s="172"/>
      <c r="K885" s="172"/>
      <c r="L885" s="171">
        <v>37.536481837883969</v>
      </c>
      <c r="M885" s="171">
        <v>101.46496590667805</v>
      </c>
      <c r="N885" s="172" t="s">
        <v>432</v>
      </c>
      <c r="O885" s="172" t="s">
        <v>646</v>
      </c>
    </row>
    <row r="886" spans="2:18" s="57" customFormat="1" ht="12.75" customHeight="1" x14ac:dyDescent="0.2">
      <c r="B886" s="58"/>
      <c r="C886" s="64"/>
      <c r="E886" s="137" t="s">
        <v>767</v>
      </c>
      <c r="F886" s="57" t="s">
        <v>766</v>
      </c>
      <c r="G886" s="146" t="s">
        <v>716</v>
      </c>
      <c r="H886" s="171">
        <v>137.04256142417401</v>
      </c>
      <c r="I886" s="172" t="s">
        <v>717</v>
      </c>
      <c r="J886" s="172"/>
      <c r="K886" s="172"/>
      <c r="L886" s="171">
        <v>73.013109219785875</v>
      </c>
      <c r="M886" s="171">
        <v>242.58952675263231</v>
      </c>
      <c r="N886" s="172" t="s">
        <v>434</v>
      </c>
      <c r="O886" s="172" t="s">
        <v>646</v>
      </c>
    </row>
    <row r="887" spans="2:18" s="57" customFormat="1" ht="12.75" customHeight="1" x14ac:dyDescent="0.2">
      <c r="B887" s="58"/>
      <c r="C887" s="64"/>
      <c r="E887" s="137" t="s">
        <v>767</v>
      </c>
      <c r="F887" s="57" t="s">
        <v>766</v>
      </c>
      <c r="G887" s="146" t="s">
        <v>716</v>
      </c>
      <c r="H887" s="171">
        <v>117.03204266678401</v>
      </c>
      <c r="I887" s="172" t="s">
        <v>717</v>
      </c>
      <c r="J887" s="172"/>
      <c r="K887" s="172"/>
      <c r="L887" s="171">
        <v>96.963634038735023</v>
      </c>
      <c r="M887" s="171">
        <v>185.34405502857618</v>
      </c>
      <c r="N887" s="172" t="s">
        <v>152</v>
      </c>
      <c r="O887" s="172" t="s">
        <v>646</v>
      </c>
    </row>
    <row r="888" spans="2:18" s="57" customFormat="1" ht="12.75" customHeight="1" x14ac:dyDescent="0.2">
      <c r="B888" s="58"/>
      <c r="C888" s="64"/>
      <c r="E888" s="137" t="s">
        <v>767</v>
      </c>
      <c r="F888" s="57" t="s">
        <v>766</v>
      </c>
      <c r="G888" s="146" t="s">
        <v>716</v>
      </c>
      <c r="H888" s="171">
        <v>43.232634989089334</v>
      </c>
      <c r="I888" s="172" t="s">
        <v>717</v>
      </c>
      <c r="J888" s="172"/>
      <c r="K888" s="172"/>
      <c r="L888" s="171">
        <v>36.303357294801259</v>
      </c>
      <c r="M888" s="171">
        <v>86.323267850334418</v>
      </c>
      <c r="N888" s="172" t="s">
        <v>141</v>
      </c>
      <c r="O888" s="172" t="s">
        <v>646</v>
      </c>
    </row>
    <row r="889" spans="2:18" s="57" customFormat="1" ht="12.75" customHeight="1" x14ac:dyDescent="0.2">
      <c r="B889" s="58"/>
      <c r="C889" s="64"/>
      <c r="E889" s="137" t="s">
        <v>767</v>
      </c>
      <c r="F889" s="57" t="s">
        <v>766</v>
      </c>
      <c r="G889" s="146" t="s">
        <v>716</v>
      </c>
      <c r="H889" s="171">
        <v>52.729959405827437</v>
      </c>
      <c r="I889" s="172" t="s">
        <v>717</v>
      </c>
      <c r="J889" s="172"/>
      <c r="K889" s="172"/>
      <c r="L889" s="171">
        <v>37.137897786974868</v>
      </c>
      <c r="M889" s="171">
        <v>123.37778092261948</v>
      </c>
      <c r="N889" s="172" t="s">
        <v>142</v>
      </c>
      <c r="O889" s="172" t="s">
        <v>646</v>
      </c>
    </row>
    <row r="890" spans="2:18" s="57" customFormat="1" ht="12.75" customHeight="1" x14ac:dyDescent="0.2">
      <c r="B890" s="58"/>
      <c r="C890" s="64"/>
      <c r="E890" s="137" t="s">
        <v>767</v>
      </c>
      <c r="F890" s="57" t="s">
        <v>766</v>
      </c>
      <c r="G890" s="146" t="s">
        <v>716</v>
      </c>
      <c r="H890" s="171">
        <v>52.450137537564551</v>
      </c>
      <c r="I890" s="172" t="s">
        <v>717</v>
      </c>
      <c r="J890" s="172"/>
      <c r="K890" s="172"/>
      <c r="L890" s="171">
        <v>43.59441743278515</v>
      </c>
      <c r="M890" s="171">
        <v>99.296742720553254</v>
      </c>
      <c r="N890" s="172" t="s">
        <v>143</v>
      </c>
      <c r="O890" s="172" t="s">
        <v>646</v>
      </c>
    </row>
    <row r="891" spans="2:18" s="57" customFormat="1" ht="12.75" customHeight="1" x14ac:dyDescent="0.2">
      <c r="B891" s="58"/>
      <c r="C891" s="64"/>
      <c r="E891" s="137" t="s">
        <v>767</v>
      </c>
      <c r="F891" s="57" t="s">
        <v>766</v>
      </c>
      <c r="G891" s="146" t="s">
        <v>716</v>
      </c>
      <c r="H891" s="171">
        <v>43.591977112871788</v>
      </c>
      <c r="I891" s="172" t="s">
        <v>717</v>
      </c>
      <c r="J891" s="172"/>
      <c r="K891" s="172"/>
      <c r="L891" s="171">
        <v>32.498890818086593</v>
      </c>
      <c r="M891" s="171">
        <v>130.40400949854396</v>
      </c>
      <c r="N891" s="172" t="s">
        <v>442</v>
      </c>
      <c r="O891" s="172" t="s">
        <v>646</v>
      </c>
    </row>
    <row r="892" spans="2:18" s="57" customFormat="1" ht="12.75" customHeight="1" x14ac:dyDescent="0.2">
      <c r="B892" s="58"/>
      <c r="C892" s="64"/>
      <c r="E892" s="137" t="s">
        <v>767</v>
      </c>
      <c r="F892" s="57" t="s">
        <v>766</v>
      </c>
      <c r="G892" s="146" t="s">
        <v>716</v>
      </c>
      <c r="H892" s="171">
        <v>36.48758883503158</v>
      </c>
      <c r="I892" s="172" t="s">
        <v>717</v>
      </c>
      <c r="J892" s="172"/>
      <c r="K892" s="172"/>
      <c r="L892" s="171">
        <v>26.668255505406638</v>
      </c>
      <c r="M892" s="171">
        <v>57.314500445895142</v>
      </c>
      <c r="N892" s="172" t="s">
        <v>144</v>
      </c>
      <c r="O892" s="172" t="s">
        <v>646</v>
      </c>
    </row>
    <row r="893" spans="2:18" s="57" customFormat="1" ht="12.75" customHeight="1" x14ac:dyDescent="0.2">
      <c r="B893" s="58"/>
      <c r="C893" s="64"/>
      <c r="E893" s="137" t="s">
        <v>767</v>
      </c>
      <c r="F893" s="57" t="s">
        <v>766</v>
      </c>
      <c r="G893" s="146" t="s">
        <v>716</v>
      </c>
      <c r="H893" s="171">
        <v>29.13515055967245</v>
      </c>
      <c r="I893" s="172" t="s">
        <v>717</v>
      </c>
      <c r="J893" s="172"/>
      <c r="K893" s="172"/>
      <c r="L893" s="171">
        <v>26.386430185264857</v>
      </c>
      <c r="M893" s="171">
        <v>61.529268187753686</v>
      </c>
      <c r="N893" s="172" t="s">
        <v>444</v>
      </c>
      <c r="O893" s="172" t="s">
        <v>646</v>
      </c>
    </row>
    <row r="894" spans="2:18" s="57" customFormat="1" ht="12.75" customHeight="1" x14ac:dyDescent="0.2">
      <c r="B894" s="58"/>
      <c r="C894" s="64"/>
      <c r="E894" s="137" t="s">
        <v>767</v>
      </c>
      <c r="F894" s="57" t="s">
        <v>766</v>
      </c>
      <c r="G894" s="146" t="s">
        <v>716</v>
      </c>
      <c r="H894" s="171">
        <v>53.483481309559274</v>
      </c>
      <c r="I894" s="172" t="s">
        <v>717</v>
      </c>
      <c r="J894" s="172"/>
      <c r="K894" s="172"/>
      <c r="L894" s="171">
        <v>44.697999351609553</v>
      </c>
      <c r="M894" s="171">
        <v>125.03964306239742</v>
      </c>
      <c r="N894" s="172" t="s">
        <v>446</v>
      </c>
      <c r="O894" s="172" t="s">
        <v>646</v>
      </c>
    </row>
    <row r="895" spans="2:18" s="57" customFormat="1" ht="12.75" customHeight="1" x14ac:dyDescent="0.2">
      <c r="B895" s="58"/>
      <c r="C895" s="64"/>
      <c r="E895" s="137" t="s">
        <v>767</v>
      </c>
      <c r="F895" s="57" t="s">
        <v>766</v>
      </c>
      <c r="G895" s="146" t="s">
        <v>716</v>
      </c>
      <c r="H895" s="171">
        <v>50.828140956223983</v>
      </c>
      <c r="I895" s="172" t="s">
        <v>717</v>
      </c>
      <c r="J895" s="172"/>
      <c r="K895" s="172"/>
      <c r="L895" s="171">
        <v>44.377214113836601</v>
      </c>
      <c r="M895" s="171">
        <v>113.76739477793413</v>
      </c>
      <c r="N895" s="172" t="s">
        <v>449</v>
      </c>
      <c r="O895" s="172" t="s">
        <v>646</v>
      </c>
    </row>
    <row r="896" spans="2:18" s="57" customFormat="1" ht="12.75" customHeight="1" x14ac:dyDescent="0.2">
      <c r="B896" s="58"/>
      <c r="C896" s="64"/>
      <c r="E896" s="137" t="s">
        <v>767</v>
      </c>
      <c r="F896" s="57" t="s">
        <v>766</v>
      </c>
      <c r="G896" s="146" t="s">
        <v>716</v>
      </c>
      <c r="H896" s="171">
        <v>51.698372643825181</v>
      </c>
      <c r="I896" s="172" t="s">
        <v>717</v>
      </c>
      <c r="J896" s="172"/>
      <c r="K896" s="172"/>
      <c r="L896" s="171">
        <v>26.63219803678388</v>
      </c>
      <c r="M896" s="171">
        <v>107.34609013731148</v>
      </c>
      <c r="N896" s="172" t="s">
        <v>453</v>
      </c>
      <c r="O896" s="172" t="s">
        <v>646</v>
      </c>
    </row>
    <row r="897" spans="2:15" s="57" customFormat="1" ht="12.75" customHeight="1" x14ac:dyDescent="0.2">
      <c r="B897" s="58"/>
      <c r="C897" s="64"/>
      <c r="E897" s="137" t="s">
        <v>767</v>
      </c>
      <c r="F897" s="57" t="s">
        <v>766</v>
      </c>
      <c r="G897" s="146" t="s">
        <v>716</v>
      </c>
      <c r="H897" s="171">
        <v>59.440139425326443</v>
      </c>
      <c r="I897" s="172" t="s">
        <v>717</v>
      </c>
      <c r="J897" s="172"/>
      <c r="K897" s="172"/>
      <c r="L897" s="171">
        <v>40.12868125387498</v>
      </c>
      <c r="M897" s="171">
        <v>80.446383385916207</v>
      </c>
      <c r="N897" s="172" t="s">
        <v>146</v>
      </c>
      <c r="O897" s="172" t="s">
        <v>646</v>
      </c>
    </row>
    <row r="898" spans="2:15" s="57" customFormat="1" ht="12.75" customHeight="1" x14ac:dyDescent="0.2">
      <c r="B898" s="58"/>
      <c r="C898" s="64"/>
      <c r="E898" s="137" t="s">
        <v>767</v>
      </c>
      <c r="F898" s="57" t="s">
        <v>766</v>
      </c>
      <c r="G898" s="146" t="s">
        <v>716</v>
      </c>
      <c r="H898" s="171">
        <v>32.776865561344039</v>
      </c>
      <c r="I898" s="172" t="s">
        <v>717</v>
      </c>
      <c r="J898" s="172"/>
      <c r="K898" s="172"/>
      <c r="L898" s="171">
        <v>20.167204834256648</v>
      </c>
      <c r="M898" s="171">
        <v>76.444890326186922</v>
      </c>
      <c r="N898" s="172" t="s">
        <v>145</v>
      </c>
      <c r="O898" s="172" t="s">
        <v>646</v>
      </c>
    </row>
    <row r="899" spans="2:15" s="57" customFormat="1" ht="12.75" customHeight="1" x14ac:dyDescent="0.2">
      <c r="B899" s="58"/>
      <c r="C899" s="64"/>
      <c r="E899" s="137" t="s">
        <v>767</v>
      </c>
      <c r="F899" s="57" t="s">
        <v>766</v>
      </c>
      <c r="G899" s="146" t="s">
        <v>716</v>
      </c>
      <c r="H899" s="171">
        <v>49.839046650659057</v>
      </c>
      <c r="I899" s="172" t="s">
        <v>717</v>
      </c>
      <c r="J899" s="172"/>
      <c r="K899" s="172"/>
      <c r="L899" s="171">
        <v>40.315395756645628</v>
      </c>
      <c r="M899" s="171">
        <v>155.73200406728202</v>
      </c>
      <c r="N899" s="172" t="s">
        <v>459</v>
      </c>
      <c r="O899" s="172" t="s">
        <v>646</v>
      </c>
    </row>
    <row r="900" spans="2:15" s="57" customFormat="1" ht="12.75" customHeight="1" x14ac:dyDescent="0.2">
      <c r="B900" s="58"/>
      <c r="C900" s="64"/>
      <c r="E900" s="137" t="s">
        <v>767</v>
      </c>
      <c r="F900" s="57" t="s">
        <v>766</v>
      </c>
      <c r="G900" s="146" t="s">
        <v>716</v>
      </c>
      <c r="H900" s="171">
        <v>105.9270165712351</v>
      </c>
      <c r="I900" s="172" t="s">
        <v>717</v>
      </c>
      <c r="J900" s="172"/>
      <c r="K900" s="172"/>
      <c r="L900" s="171">
        <v>82.080044205367031</v>
      </c>
      <c r="M900" s="171">
        <v>163.09539443178727</v>
      </c>
      <c r="N900" s="172" t="s">
        <v>464</v>
      </c>
      <c r="O900" s="172" t="s">
        <v>646</v>
      </c>
    </row>
    <row r="901" spans="2:15" s="57" customFormat="1" ht="12.75" customHeight="1" x14ac:dyDescent="0.2">
      <c r="B901" s="58"/>
      <c r="C901" s="64"/>
      <c r="E901" s="137" t="s">
        <v>767</v>
      </c>
      <c r="F901" s="57" t="s">
        <v>766</v>
      </c>
      <c r="G901" s="146" t="s">
        <v>716</v>
      </c>
      <c r="H901" s="171">
        <v>101.32988289344722</v>
      </c>
      <c r="I901" s="172" t="s">
        <v>717</v>
      </c>
      <c r="J901" s="172"/>
      <c r="K901" s="172"/>
      <c r="L901" s="171">
        <v>85.128956858084493</v>
      </c>
      <c r="M901" s="171">
        <v>136.08812677682386</v>
      </c>
      <c r="N901" s="172" t="s">
        <v>147</v>
      </c>
      <c r="O901" s="172" t="s">
        <v>646</v>
      </c>
    </row>
    <row r="902" spans="2:15" s="57" customFormat="1" ht="12.75" customHeight="1" x14ac:dyDescent="0.2">
      <c r="B902" s="58"/>
      <c r="C902" s="64"/>
      <c r="E902" s="137" t="s">
        <v>767</v>
      </c>
      <c r="F902" s="57" t="s">
        <v>766</v>
      </c>
      <c r="G902" s="146" t="s">
        <v>716</v>
      </c>
      <c r="H902" s="171">
        <v>58.799532834289685</v>
      </c>
      <c r="I902" s="172" t="s">
        <v>717</v>
      </c>
      <c r="J902" s="172"/>
      <c r="K902" s="172"/>
      <c r="L902" s="171">
        <v>44.498822147560723</v>
      </c>
      <c r="M902" s="171">
        <v>105.10085511535532</v>
      </c>
      <c r="N902" s="172" t="s">
        <v>178</v>
      </c>
      <c r="O902" s="172" t="s">
        <v>646</v>
      </c>
    </row>
    <row r="903" spans="2:15" s="57" customFormat="1" ht="12.75" customHeight="1" x14ac:dyDescent="0.2">
      <c r="B903" s="58"/>
      <c r="C903" s="64"/>
      <c r="E903" s="137" t="s">
        <v>767</v>
      </c>
      <c r="F903" s="57" t="s">
        <v>766</v>
      </c>
      <c r="G903" s="146" t="s">
        <v>716</v>
      </c>
      <c r="H903" s="171">
        <v>64.738019533011894</v>
      </c>
      <c r="I903" s="172" t="s">
        <v>717</v>
      </c>
      <c r="J903" s="172"/>
      <c r="K903" s="172"/>
      <c r="L903" s="171">
        <v>54.813023520311518</v>
      </c>
      <c r="M903" s="171">
        <v>146.93260390993106</v>
      </c>
      <c r="N903" s="172" t="s">
        <v>467</v>
      </c>
      <c r="O903" s="172" t="s">
        <v>646</v>
      </c>
    </row>
    <row r="904" spans="2:15" s="57" customFormat="1" ht="12.75" customHeight="1" x14ac:dyDescent="0.2">
      <c r="B904" s="58"/>
      <c r="C904" s="64"/>
      <c r="E904" s="137" t="s">
        <v>767</v>
      </c>
      <c r="F904" s="57" t="s">
        <v>766</v>
      </c>
      <c r="G904" s="146" t="s">
        <v>716</v>
      </c>
      <c r="H904" s="171">
        <v>40.31009553857934</v>
      </c>
      <c r="I904" s="172" t="s">
        <v>717</v>
      </c>
      <c r="J904" s="172"/>
      <c r="K904" s="172"/>
      <c r="L904" s="171">
        <v>30.634042880093372</v>
      </c>
      <c r="M904" s="171">
        <v>85.571949611256386</v>
      </c>
      <c r="N904" s="172" t="s">
        <v>149</v>
      </c>
      <c r="O904" s="172" t="s">
        <v>646</v>
      </c>
    </row>
    <row r="905" spans="2:15" s="57" customFormat="1" ht="12.75" customHeight="1" x14ac:dyDescent="0.2">
      <c r="B905" s="58"/>
      <c r="C905" s="64"/>
      <c r="E905" s="137" t="s">
        <v>767</v>
      </c>
      <c r="F905" s="57" t="s">
        <v>766</v>
      </c>
      <c r="G905" s="146" t="s">
        <v>716</v>
      </c>
      <c r="H905" s="171">
        <v>47.735048649617752</v>
      </c>
      <c r="I905" s="172" t="s">
        <v>717</v>
      </c>
      <c r="J905" s="172"/>
      <c r="K905" s="172"/>
      <c r="L905" s="171">
        <v>32.414537974761927</v>
      </c>
      <c r="M905" s="171">
        <v>97.030290484017144</v>
      </c>
      <c r="N905" s="172" t="s">
        <v>150</v>
      </c>
      <c r="O905" s="172" t="s">
        <v>646</v>
      </c>
    </row>
    <row r="906" spans="2:15" s="57" customFormat="1" ht="12.75" customHeight="1" x14ac:dyDescent="0.2">
      <c r="B906" s="58"/>
      <c r="C906" s="64"/>
      <c r="E906" s="137" t="s">
        <v>767</v>
      </c>
      <c r="F906" s="57" t="s">
        <v>766</v>
      </c>
      <c r="G906" s="146" t="s">
        <v>716</v>
      </c>
      <c r="H906" s="171">
        <v>35.490140947679954</v>
      </c>
      <c r="I906" s="172" t="s">
        <v>717</v>
      </c>
      <c r="J906" s="172"/>
      <c r="K906" s="172"/>
      <c r="L906" s="171">
        <v>31.702035246320136</v>
      </c>
      <c r="M906" s="171">
        <v>55.339677214063748</v>
      </c>
      <c r="N906" s="172" t="s">
        <v>474</v>
      </c>
      <c r="O906" s="172" t="s">
        <v>646</v>
      </c>
    </row>
    <row r="907" spans="2:15" s="57" customFormat="1" ht="12.75" customHeight="1" x14ac:dyDescent="0.2">
      <c r="B907" s="58"/>
      <c r="C907" s="64"/>
      <c r="E907" s="137" t="s">
        <v>767</v>
      </c>
      <c r="F907" s="57" t="s">
        <v>766</v>
      </c>
      <c r="G907" s="146" t="s">
        <v>716</v>
      </c>
      <c r="H907" s="171">
        <v>45.020933410589386</v>
      </c>
      <c r="I907" s="172" t="s">
        <v>717</v>
      </c>
      <c r="J907" s="172"/>
      <c r="K907" s="172"/>
      <c r="L907" s="171">
        <v>37.44201418650313</v>
      </c>
      <c r="M907" s="171">
        <v>107.65154770121678</v>
      </c>
      <c r="N907" s="172" t="s">
        <v>475</v>
      </c>
      <c r="O907" s="172" t="s">
        <v>646</v>
      </c>
    </row>
    <row r="908" spans="2:15" s="57" customFormat="1" ht="12.75" customHeight="1" x14ac:dyDescent="0.2">
      <c r="B908" s="58"/>
      <c r="C908" s="64"/>
      <c r="E908" s="137" t="s">
        <v>767</v>
      </c>
      <c r="F908" s="57" t="s">
        <v>766</v>
      </c>
      <c r="G908" s="146" t="s">
        <v>716</v>
      </c>
      <c r="H908" s="171">
        <v>51.843532308110198</v>
      </c>
      <c r="I908" s="172" t="s">
        <v>717</v>
      </c>
      <c r="J908" s="172"/>
      <c r="K908" s="172"/>
      <c r="L908" s="171">
        <v>41.220960387175573</v>
      </c>
      <c r="M908" s="171">
        <v>109.48214393984485</v>
      </c>
      <c r="N908" s="172" t="s">
        <v>476</v>
      </c>
      <c r="O908" s="172" t="s">
        <v>646</v>
      </c>
    </row>
    <row r="909" spans="2:15" s="57" customFormat="1" ht="12.75" customHeight="1" x14ac:dyDescent="0.2">
      <c r="B909" s="58"/>
      <c r="C909" s="64"/>
      <c r="E909" s="137" t="s">
        <v>767</v>
      </c>
      <c r="F909" s="57" t="s">
        <v>766</v>
      </c>
      <c r="G909" s="146" t="s">
        <v>716</v>
      </c>
      <c r="H909" s="171">
        <v>168.7672297461354</v>
      </c>
      <c r="I909" s="172" t="s">
        <v>717</v>
      </c>
      <c r="J909" s="172"/>
      <c r="K909" s="172"/>
      <c r="L909" s="171">
        <v>117.08109764553687</v>
      </c>
      <c r="M909" s="171">
        <v>239.78629726973276</v>
      </c>
      <c r="N909" s="172" t="s">
        <v>471</v>
      </c>
      <c r="O909" s="172" t="s">
        <v>646</v>
      </c>
    </row>
    <row r="910" spans="2:15" s="57" customFormat="1" ht="12.75" customHeight="1" x14ac:dyDescent="0.2">
      <c r="B910" s="58"/>
      <c r="C910" s="64"/>
      <c r="E910" s="137" t="s">
        <v>767</v>
      </c>
      <c r="F910" s="57" t="s">
        <v>766</v>
      </c>
      <c r="G910" s="146" t="s">
        <v>716</v>
      </c>
      <c r="H910" s="171">
        <v>18.908535894388208</v>
      </c>
      <c r="I910" s="172" t="s">
        <v>717</v>
      </c>
      <c r="J910" s="172"/>
      <c r="K910" s="172"/>
      <c r="L910" s="171">
        <v>17.104512950906795</v>
      </c>
      <c r="M910" s="171">
        <v>42.578034723403363</v>
      </c>
      <c r="N910" s="172" t="s">
        <v>151</v>
      </c>
      <c r="O910" s="172" t="s">
        <v>646</v>
      </c>
    </row>
    <row r="911" spans="2:15" s="57" customFormat="1" ht="12.75" customHeight="1" x14ac:dyDescent="0.2">
      <c r="B911" s="58"/>
      <c r="C911" s="64"/>
      <c r="E911" s="137" t="s">
        <v>767</v>
      </c>
      <c r="F911" s="57" t="s">
        <v>766</v>
      </c>
      <c r="G911" s="146" t="s">
        <v>716</v>
      </c>
      <c r="H911" s="171">
        <v>53.765925700989179</v>
      </c>
      <c r="I911" s="172" t="s">
        <v>717</v>
      </c>
      <c r="J911" s="172"/>
      <c r="K911" s="172"/>
      <c r="L911" s="171">
        <v>39.309325386385602</v>
      </c>
      <c r="M911" s="171">
        <v>102.29854431542577</v>
      </c>
      <c r="N911" s="172" t="s">
        <v>153</v>
      </c>
      <c r="O911" s="172" t="s">
        <v>646</v>
      </c>
    </row>
    <row r="912" spans="2:15" s="57" customFormat="1" ht="12.75" customHeight="1" x14ac:dyDescent="0.2">
      <c r="B912" s="58"/>
      <c r="C912" s="64"/>
      <c r="E912" s="137" t="s">
        <v>767</v>
      </c>
      <c r="F912" s="57" t="s">
        <v>766</v>
      </c>
      <c r="G912" s="146" t="s">
        <v>716</v>
      </c>
      <c r="H912" s="171">
        <v>60.947277688666894</v>
      </c>
      <c r="I912" s="172" t="s">
        <v>717</v>
      </c>
      <c r="J912" s="172"/>
      <c r="K912" s="172"/>
      <c r="L912" s="171">
        <v>47.822236782697239</v>
      </c>
      <c r="M912" s="171">
        <v>108.06121157464315</v>
      </c>
      <c r="N912" s="172" t="s">
        <v>154</v>
      </c>
      <c r="O912" s="172" t="s">
        <v>646</v>
      </c>
    </row>
    <row r="913" spans="2:15" s="57" customFormat="1" ht="12.75" customHeight="1" x14ac:dyDescent="0.2">
      <c r="B913" s="58"/>
      <c r="C913" s="64"/>
      <c r="E913" s="137" t="s">
        <v>767</v>
      </c>
      <c r="F913" s="57" t="s">
        <v>766</v>
      </c>
      <c r="G913" s="146" t="s">
        <v>716</v>
      </c>
      <c r="H913" s="171">
        <v>36.944016609837163</v>
      </c>
      <c r="I913" s="172" t="s">
        <v>717</v>
      </c>
      <c r="J913" s="172"/>
      <c r="K913" s="172"/>
      <c r="L913" s="171">
        <v>24.609782760272218</v>
      </c>
      <c r="M913" s="171">
        <v>57.519069125177978</v>
      </c>
      <c r="N913" s="172" t="s">
        <v>157</v>
      </c>
      <c r="O913" s="172" t="s">
        <v>646</v>
      </c>
    </row>
    <row r="914" spans="2:15" s="57" customFormat="1" ht="12.75" customHeight="1" x14ac:dyDescent="0.2">
      <c r="B914" s="58"/>
      <c r="C914" s="64"/>
      <c r="E914" s="137" t="s">
        <v>767</v>
      </c>
      <c r="F914" s="57" t="s">
        <v>766</v>
      </c>
      <c r="G914" s="146" t="s">
        <v>716</v>
      </c>
      <c r="H914" s="171">
        <v>43.254474532999239</v>
      </c>
      <c r="I914" s="172" t="s">
        <v>717</v>
      </c>
      <c r="J914" s="172"/>
      <c r="K914" s="172"/>
      <c r="L914" s="171">
        <v>29.108059492893535</v>
      </c>
      <c r="M914" s="171">
        <v>105.93807280075106</v>
      </c>
      <c r="N914" s="172" t="s">
        <v>492</v>
      </c>
      <c r="O914" s="172" t="s">
        <v>646</v>
      </c>
    </row>
    <row r="915" spans="2:15" s="57" customFormat="1" ht="12.75" customHeight="1" x14ac:dyDescent="0.2">
      <c r="B915" s="58"/>
      <c r="C915" s="64"/>
      <c r="E915" s="137" t="s">
        <v>767</v>
      </c>
      <c r="F915" s="57" t="s">
        <v>766</v>
      </c>
      <c r="G915" s="146" t="s">
        <v>716</v>
      </c>
      <c r="H915" s="171">
        <v>76.164255279522521</v>
      </c>
      <c r="I915" s="172" t="s">
        <v>717</v>
      </c>
      <c r="J915" s="172"/>
      <c r="K915" s="172"/>
      <c r="L915" s="171">
        <v>61.020163003348955</v>
      </c>
      <c r="M915" s="171">
        <v>126.00840881702983</v>
      </c>
      <c r="N915" s="172" t="s">
        <v>155</v>
      </c>
      <c r="O915" s="172" t="s">
        <v>646</v>
      </c>
    </row>
    <row r="916" spans="2:15" s="57" customFormat="1" ht="12.75" customHeight="1" x14ac:dyDescent="0.2">
      <c r="B916" s="58"/>
      <c r="C916" s="64"/>
      <c r="E916" s="137" t="s">
        <v>767</v>
      </c>
      <c r="F916" s="57" t="s">
        <v>766</v>
      </c>
      <c r="G916" s="146" t="s">
        <v>716</v>
      </c>
      <c r="H916" s="171">
        <v>87.596442598352084</v>
      </c>
      <c r="I916" s="172" t="s">
        <v>717</v>
      </c>
      <c r="J916" s="172"/>
      <c r="K916" s="172"/>
      <c r="L916" s="171">
        <v>57.177079636926145</v>
      </c>
      <c r="M916" s="171">
        <v>143.41704048966386</v>
      </c>
      <c r="N916" s="172" t="s">
        <v>497</v>
      </c>
      <c r="O916" s="172" t="s">
        <v>646</v>
      </c>
    </row>
    <row r="917" spans="2:15" s="57" customFormat="1" ht="12.75" customHeight="1" x14ac:dyDescent="0.2">
      <c r="B917" s="58"/>
      <c r="C917" s="64"/>
      <c r="E917" s="137" t="s">
        <v>767</v>
      </c>
      <c r="F917" s="57" t="s">
        <v>766</v>
      </c>
      <c r="G917" s="146" t="s">
        <v>716</v>
      </c>
      <c r="H917" s="171">
        <v>44.683418413003402</v>
      </c>
      <c r="I917" s="172" t="s">
        <v>717</v>
      </c>
      <c r="J917" s="172"/>
      <c r="K917" s="172"/>
      <c r="L917" s="171">
        <v>31.125509204339245</v>
      </c>
      <c r="M917" s="171">
        <v>93.436664064891374</v>
      </c>
      <c r="N917" s="172" t="s">
        <v>498</v>
      </c>
      <c r="O917" s="172" t="s">
        <v>646</v>
      </c>
    </row>
    <row r="918" spans="2:15" s="57" customFormat="1" ht="12.75" customHeight="1" x14ac:dyDescent="0.2">
      <c r="B918" s="58"/>
      <c r="C918" s="64"/>
      <c r="E918" s="137" t="s">
        <v>767</v>
      </c>
      <c r="F918" s="57" t="s">
        <v>766</v>
      </c>
      <c r="G918" s="146" t="s">
        <v>716</v>
      </c>
      <c r="H918" s="171">
        <v>30.279164131540799</v>
      </c>
      <c r="I918" s="172" t="s">
        <v>717</v>
      </c>
      <c r="J918" s="172"/>
      <c r="K918" s="172"/>
      <c r="L918" s="171">
        <v>24.154345450285721</v>
      </c>
      <c r="M918" s="171">
        <v>45.466730974468888</v>
      </c>
      <c r="N918" s="172" t="s">
        <v>499</v>
      </c>
      <c r="O918" s="172" t="s">
        <v>646</v>
      </c>
    </row>
    <row r="919" spans="2:15" s="57" customFormat="1" ht="12.75" customHeight="1" x14ac:dyDescent="0.2">
      <c r="B919" s="58"/>
      <c r="C919" s="64"/>
      <c r="E919" s="137" t="s">
        <v>767</v>
      </c>
      <c r="F919" s="57" t="s">
        <v>766</v>
      </c>
      <c r="G919" s="146" t="s">
        <v>716</v>
      </c>
      <c r="H919" s="171">
        <v>33.801350863232067</v>
      </c>
      <c r="I919" s="172" t="s">
        <v>717</v>
      </c>
      <c r="J919" s="172"/>
      <c r="K919" s="172"/>
      <c r="L919" s="171">
        <v>29.786203624456228</v>
      </c>
      <c r="M919" s="171">
        <v>63.520354849796689</v>
      </c>
      <c r="N919" s="172" t="s">
        <v>501</v>
      </c>
      <c r="O919" s="172" t="s">
        <v>646</v>
      </c>
    </row>
    <row r="920" spans="2:15" s="57" customFormat="1" ht="12.75" customHeight="1" x14ac:dyDescent="0.2">
      <c r="B920" s="58"/>
      <c r="C920" s="64"/>
      <c r="E920" s="137" t="s">
        <v>767</v>
      </c>
      <c r="F920" s="57" t="s">
        <v>766</v>
      </c>
      <c r="G920" s="146" t="s">
        <v>716</v>
      </c>
      <c r="H920" s="171">
        <v>56.50457947326791</v>
      </c>
      <c r="I920" s="172" t="s">
        <v>717</v>
      </c>
      <c r="J920" s="172"/>
      <c r="K920" s="172"/>
      <c r="L920" s="171">
        <v>37.240867596184835</v>
      </c>
      <c r="M920" s="171">
        <v>98.754577882130107</v>
      </c>
      <c r="N920" s="172" t="s">
        <v>506</v>
      </c>
      <c r="O920" s="172" t="s">
        <v>646</v>
      </c>
    </row>
    <row r="921" spans="2:15" s="57" customFormat="1" ht="12.75" customHeight="1" x14ac:dyDescent="0.2">
      <c r="B921" s="58"/>
      <c r="C921" s="64"/>
      <c r="E921" s="137" t="s">
        <v>767</v>
      </c>
      <c r="F921" s="57" t="s">
        <v>766</v>
      </c>
      <c r="G921" s="146" t="s">
        <v>716</v>
      </c>
      <c r="H921" s="171">
        <v>45.871215143029779</v>
      </c>
      <c r="I921" s="172" t="s">
        <v>717</v>
      </c>
      <c r="J921" s="172"/>
      <c r="K921" s="172"/>
      <c r="L921" s="171">
        <v>36.388766509769425</v>
      </c>
      <c r="M921" s="171">
        <v>121.07106321511954</v>
      </c>
      <c r="N921" s="172" t="s">
        <v>516</v>
      </c>
      <c r="O921" s="172" t="s">
        <v>646</v>
      </c>
    </row>
    <row r="922" spans="2:15" s="57" customFormat="1" ht="12.75" customHeight="1" x14ac:dyDescent="0.2">
      <c r="B922" s="58"/>
      <c r="C922" s="64"/>
      <c r="E922" s="137" t="s">
        <v>767</v>
      </c>
      <c r="F922" s="57" t="s">
        <v>766</v>
      </c>
      <c r="G922" s="146" t="s">
        <v>716</v>
      </c>
      <c r="H922" s="171">
        <v>49.558847449789845</v>
      </c>
      <c r="I922" s="172" t="s">
        <v>717</v>
      </c>
      <c r="J922" s="172"/>
      <c r="K922" s="172"/>
      <c r="L922" s="171">
        <v>38.29467939972713</v>
      </c>
      <c r="M922" s="171">
        <v>97.537314517584306</v>
      </c>
      <c r="N922" s="172" t="s">
        <v>159</v>
      </c>
      <c r="O922" s="172" t="s">
        <v>646</v>
      </c>
    </row>
    <row r="923" spans="2:15" s="57" customFormat="1" ht="12.75" customHeight="1" x14ac:dyDescent="0.2">
      <c r="B923" s="58"/>
      <c r="C923" s="64"/>
      <c r="E923" s="137" t="s">
        <v>767</v>
      </c>
      <c r="F923" s="57" t="s">
        <v>766</v>
      </c>
      <c r="G923" s="146" t="s">
        <v>716</v>
      </c>
      <c r="H923" s="171">
        <v>88.238507226917577</v>
      </c>
      <c r="I923" s="172" t="s">
        <v>717</v>
      </c>
      <c r="J923" s="172"/>
      <c r="K923" s="172"/>
      <c r="L923" s="171">
        <v>65.499914989624216</v>
      </c>
      <c r="M923" s="171">
        <v>504.13986385853343</v>
      </c>
      <c r="N923" s="172" t="s">
        <v>158</v>
      </c>
      <c r="O923" s="172" t="s">
        <v>646</v>
      </c>
    </row>
    <row r="924" spans="2:15" s="57" customFormat="1" ht="12.75" customHeight="1" x14ac:dyDescent="0.2">
      <c r="B924" s="58"/>
      <c r="C924" s="64"/>
      <c r="E924" s="137" t="s">
        <v>767</v>
      </c>
      <c r="F924" s="57" t="s">
        <v>766</v>
      </c>
      <c r="G924" s="146" t="s">
        <v>716</v>
      </c>
      <c r="H924" s="171">
        <v>98.479422876975164</v>
      </c>
      <c r="I924" s="172" t="s">
        <v>717</v>
      </c>
      <c r="J924" s="172"/>
      <c r="K924" s="172"/>
      <c r="L924" s="171">
        <v>76.743493915391952</v>
      </c>
      <c r="M924" s="171">
        <v>141.1547277725426</v>
      </c>
      <c r="N924" s="172" t="s">
        <v>161</v>
      </c>
      <c r="O924" s="172" t="s">
        <v>646</v>
      </c>
    </row>
    <row r="925" spans="2:15" s="57" customFormat="1" ht="12.75" customHeight="1" x14ac:dyDescent="0.2">
      <c r="B925" s="58"/>
      <c r="C925" s="64"/>
      <c r="E925" s="137" t="s">
        <v>767</v>
      </c>
      <c r="F925" s="57" t="s">
        <v>766</v>
      </c>
      <c r="G925" s="146" t="s">
        <v>716</v>
      </c>
      <c r="H925" s="171">
        <v>81.254209883608652</v>
      </c>
      <c r="I925" s="172" t="s">
        <v>717</v>
      </c>
      <c r="J925" s="172"/>
      <c r="K925" s="172"/>
      <c r="L925" s="171">
        <v>71.664379038708432</v>
      </c>
      <c r="M925" s="171">
        <v>112.81112488211431</v>
      </c>
      <c r="N925" s="172" t="s">
        <v>160</v>
      </c>
      <c r="O925" s="172" t="s">
        <v>646</v>
      </c>
    </row>
    <row r="926" spans="2:15" s="57" customFormat="1" ht="12.75" customHeight="1" x14ac:dyDescent="0.2">
      <c r="B926" s="58"/>
      <c r="C926" s="64"/>
      <c r="E926" s="137" t="s">
        <v>767</v>
      </c>
      <c r="F926" s="57" t="s">
        <v>766</v>
      </c>
      <c r="G926" s="146" t="s">
        <v>716</v>
      </c>
      <c r="H926" s="171">
        <v>35.153537365495794</v>
      </c>
      <c r="I926" s="172" t="s">
        <v>717</v>
      </c>
      <c r="J926" s="172"/>
      <c r="K926" s="172"/>
      <c r="L926" s="171">
        <v>30.115865180651998</v>
      </c>
      <c r="M926" s="171">
        <v>85.01389897406527</v>
      </c>
      <c r="N926" s="172" t="s">
        <v>162</v>
      </c>
      <c r="O926" s="172" t="s">
        <v>646</v>
      </c>
    </row>
    <row r="927" spans="2:15" s="57" customFormat="1" ht="12.75" customHeight="1" x14ac:dyDescent="0.2">
      <c r="B927" s="58"/>
      <c r="C927" s="64"/>
      <c r="E927" s="137" t="s">
        <v>767</v>
      </c>
      <c r="F927" s="57" t="s">
        <v>766</v>
      </c>
      <c r="G927" s="146" t="s">
        <v>716</v>
      </c>
      <c r="H927" s="171">
        <v>44.443684724404442</v>
      </c>
      <c r="I927" s="172" t="s">
        <v>717</v>
      </c>
      <c r="J927" s="172"/>
      <c r="K927" s="172"/>
      <c r="L927" s="171">
        <v>33.847353404873864</v>
      </c>
      <c r="M927" s="171">
        <v>129.35203384738111</v>
      </c>
      <c r="N927" s="172" t="s">
        <v>522</v>
      </c>
      <c r="O927" s="172" t="s">
        <v>646</v>
      </c>
    </row>
    <row r="928" spans="2:15" s="57" customFormat="1" ht="12.75" customHeight="1" x14ac:dyDescent="0.2">
      <c r="B928" s="58"/>
      <c r="C928" s="64"/>
      <c r="E928" s="137" t="s">
        <v>767</v>
      </c>
      <c r="F928" s="57" t="s">
        <v>766</v>
      </c>
      <c r="G928" s="146" t="s">
        <v>716</v>
      </c>
      <c r="H928" s="171">
        <v>36.599268619287095</v>
      </c>
      <c r="I928" s="172" t="s">
        <v>717</v>
      </c>
      <c r="J928" s="172"/>
      <c r="K928" s="172"/>
      <c r="L928" s="171">
        <v>31.532444101629476</v>
      </c>
      <c r="M928" s="171">
        <v>89.638017309790442</v>
      </c>
      <c r="N928" s="172" t="s">
        <v>524</v>
      </c>
      <c r="O928" s="172" t="s">
        <v>646</v>
      </c>
    </row>
    <row r="929" spans="2:15" s="57" customFormat="1" ht="12.75" customHeight="1" x14ac:dyDescent="0.2">
      <c r="B929" s="58"/>
      <c r="C929" s="64"/>
      <c r="E929" s="137" t="s">
        <v>767</v>
      </c>
      <c r="F929" s="57" t="s">
        <v>766</v>
      </c>
      <c r="G929" s="146" t="s">
        <v>716</v>
      </c>
      <c r="H929" s="171">
        <v>55.937732387654712</v>
      </c>
      <c r="I929" s="172" t="s">
        <v>717</v>
      </c>
      <c r="J929" s="172"/>
      <c r="K929" s="172"/>
      <c r="L929" s="171">
        <v>44.638073443651109</v>
      </c>
      <c r="M929" s="171">
        <v>102.39830870160739</v>
      </c>
      <c r="N929" s="172" t="s">
        <v>164</v>
      </c>
      <c r="O929" s="172" t="s">
        <v>646</v>
      </c>
    </row>
    <row r="930" spans="2:15" s="57" customFormat="1" ht="12.75" customHeight="1" x14ac:dyDescent="0.2">
      <c r="B930" s="58"/>
      <c r="C930" s="64"/>
      <c r="E930" s="137" t="s">
        <v>767</v>
      </c>
      <c r="F930" s="57" t="s">
        <v>766</v>
      </c>
      <c r="G930" s="146" t="s">
        <v>716</v>
      </c>
      <c r="H930" s="171">
        <v>39.894423111690656</v>
      </c>
      <c r="I930" s="172" t="s">
        <v>717</v>
      </c>
      <c r="J930" s="172"/>
      <c r="K930" s="172"/>
      <c r="L930" s="171">
        <v>32.173918752988207</v>
      </c>
      <c r="M930" s="171">
        <v>84.976267198916858</v>
      </c>
      <c r="N930" s="172" t="s">
        <v>163</v>
      </c>
      <c r="O930" s="172" t="s">
        <v>646</v>
      </c>
    </row>
    <row r="931" spans="2:15" s="57" customFormat="1" ht="12.75" customHeight="1" x14ac:dyDescent="0.2">
      <c r="B931" s="58"/>
      <c r="C931" s="64"/>
      <c r="E931" s="137" t="s">
        <v>767</v>
      </c>
      <c r="F931" s="57" t="s">
        <v>766</v>
      </c>
      <c r="G931" s="146" t="s">
        <v>716</v>
      </c>
      <c r="H931" s="171">
        <v>54.29918908888974</v>
      </c>
      <c r="I931" s="172" t="s">
        <v>717</v>
      </c>
      <c r="J931" s="172"/>
      <c r="K931" s="172"/>
      <c r="L931" s="171">
        <v>38.833079384022142</v>
      </c>
      <c r="M931" s="171">
        <v>218.82216362800619</v>
      </c>
      <c r="N931" s="172" t="s">
        <v>529</v>
      </c>
      <c r="O931" s="172" t="s">
        <v>646</v>
      </c>
    </row>
    <row r="932" spans="2:15" s="57" customFormat="1" ht="12.75" customHeight="1" x14ac:dyDescent="0.2">
      <c r="B932" s="58"/>
      <c r="C932" s="64"/>
      <c r="E932" s="137" t="s">
        <v>767</v>
      </c>
      <c r="F932" s="57" t="s">
        <v>766</v>
      </c>
      <c r="G932" s="146" t="s">
        <v>716</v>
      </c>
      <c r="H932" s="171">
        <v>51.369076808517178</v>
      </c>
      <c r="I932" s="172" t="s">
        <v>717</v>
      </c>
      <c r="J932" s="172"/>
      <c r="K932" s="172"/>
      <c r="L932" s="171">
        <v>42.398309020617916</v>
      </c>
      <c r="M932" s="171">
        <v>102.53051344013869</v>
      </c>
      <c r="N932" s="172" t="s">
        <v>531</v>
      </c>
      <c r="O932" s="172" t="s">
        <v>646</v>
      </c>
    </row>
    <row r="933" spans="2:15" s="57" customFormat="1" ht="12.75" customHeight="1" x14ac:dyDescent="0.2">
      <c r="B933" s="58"/>
      <c r="C933" s="64"/>
      <c r="E933" s="137" t="s">
        <v>767</v>
      </c>
      <c r="F933" s="57" t="s">
        <v>766</v>
      </c>
      <c r="G933" s="146" t="s">
        <v>716</v>
      </c>
      <c r="H933" s="171">
        <v>63.503963865925428</v>
      </c>
      <c r="I933" s="172" t="s">
        <v>717</v>
      </c>
      <c r="J933" s="172"/>
      <c r="K933" s="172"/>
      <c r="L933" s="171">
        <v>47.378558175408713</v>
      </c>
      <c r="M933" s="171">
        <v>118.51249365189895</v>
      </c>
      <c r="N933" s="172" t="s">
        <v>165</v>
      </c>
      <c r="O933" s="172" t="s">
        <v>646</v>
      </c>
    </row>
    <row r="934" spans="2:15" s="57" customFormat="1" ht="12.75" customHeight="1" x14ac:dyDescent="0.2">
      <c r="B934" s="58"/>
      <c r="C934" s="64"/>
      <c r="E934" s="137" t="s">
        <v>767</v>
      </c>
      <c r="F934" s="57" t="s">
        <v>766</v>
      </c>
      <c r="G934" s="146" t="s">
        <v>716</v>
      </c>
      <c r="H934" s="171">
        <v>56.247842762204463</v>
      </c>
      <c r="I934" s="172" t="s">
        <v>717</v>
      </c>
      <c r="J934" s="172"/>
      <c r="K934" s="172"/>
      <c r="L934" s="171">
        <v>43.924217487144432</v>
      </c>
      <c r="M934" s="171">
        <v>141.45403806967335</v>
      </c>
      <c r="N934" s="172" t="s">
        <v>536</v>
      </c>
      <c r="O934" s="172" t="s">
        <v>646</v>
      </c>
    </row>
    <row r="935" spans="2:15" s="57" customFormat="1" ht="12.75" customHeight="1" x14ac:dyDescent="0.2">
      <c r="B935" s="58"/>
      <c r="C935" s="64"/>
      <c r="E935" s="137" t="s">
        <v>767</v>
      </c>
      <c r="F935" s="57" t="s">
        <v>766</v>
      </c>
      <c r="G935" s="146" t="s">
        <v>716</v>
      </c>
      <c r="H935" s="171">
        <v>74.376041639744685</v>
      </c>
      <c r="I935" s="172" t="s">
        <v>717</v>
      </c>
      <c r="J935" s="172"/>
      <c r="K935" s="172"/>
      <c r="L935" s="171">
        <v>57.261897523802503</v>
      </c>
      <c r="M935" s="171">
        <v>118.29867397447994</v>
      </c>
      <c r="N935" s="172" t="s">
        <v>167</v>
      </c>
      <c r="O935" s="172" t="s">
        <v>646</v>
      </c>
    </row>
    <row r="936" spans="2:15" s="57" customFormat="1" ht="12.75" customHeight="1" x14ac:dyDescent="0.2">
      <c r="B936" s="58"/>
      <c r="C936" s="64"/>
      <c r="E936" s="137" t="s">
        <v>767</v>
      </c>
      <c r="F936" s="57" t="s">
        <v>766</v>
      </c>
      <c r="G936" s="146" t="s">
        <v>716</v>
      </c>
      <c r="H936" s="171">
        <v>85.319167452090781</v>
      </c>
      <c r="I936" s="172" t="s">
        <v>717</v>
      </c>
      <c r="J936" s="172"/>
      <c r="K936" s="172"/>
      <c r="L936" s="171">
        <v>67.157303028373249</v>
      </c>
      <c r="M936" s="171">
        <v>124.13946035972741</v>
      </c>
      <c r="N936" s="172" t="s">
        <v>546</v>
      </c>
      <c r="O936" s="172" t="s">
        <v>646</v>
      </c>
    </row>
    <row r="937" spans="2:15" s="57" customFormat="1" ht="12.75" customHeight="1" x14ac:dyDescent="0.2">
      <c r="B937" s="58"/>
      <c r="C937" s="64"/>
      <c r="E937" s="137" t="s">
        <v>767</v>
      </c>
      <c r="F937" s="57" t="s">
        <v>766</v>
      </c>
      <c r="G937" s="146" t="s">
        <v>716</v>
      </c>
      <c r="H937" s="171">
        <v>56.897990452402226</v>
      </c>
      <c r="I937" s="172" t="s">
        <v>717</v>
      </c>
      <c r="J937" s="172"/>
      <c r="K937" s="172"/>
      <c r="L937" s="171">
        <v>37.584178656294824</v>
      </c>
      <c r="M937" s="171">
        <v>68.452963930919395</v>
      </c>
      <c r="N937" s="172" t="s">
        <v>166</v>
      </c>
      <c r="O937" s="172" t="s">
        <v>646</v>
      </c>
    </row>
    <row r="938" spans="2:15" s="57" customFormat="1" ht="12.75" customHeight="1" x14ac:dyDescent="0.2">
      <c r="B938" s="58"/>
      <c r="C938" s="64"/>
      <c r="E938" s="137" t="s">
        <v>767</v>
      </c>
      <c r="F938" s="57" t="s">
        <v>766</v>
      </c>
      <c r="G938" s="146" t="s">
        <v>716</v>
      </c>
      <c r="H938" s="171">
        <v>53.90692792765563</v>
      </c>
      <c r="I938" s="172" t="s">
        <v>717</v>
      </c>
      <c r="J938" s="172"/>
      <c r="K938" s="172"/>
      <c r="L938" s="171">
        <v>42.749085574331289</v>
      </c>
      <c r="M938" s="171">
        <v>118.65675837455733</v>
      </c>
      <c r="N938" s="172" t="s">
        <v>554</v>
      </c>
      <c r="O938" s="172" t="s">
        <v>646</v>
      </c>
    </row>
    <row r="939" spans="2:15" s="57" customFormat="1" ht="12.75" customHeight="1" x14ac:dyDescent="0.2">
      <c r="B939" s="58"/>
      <c r="C939" s="64"/>
      <c r="E939" s="137" t="s">
        <v>767</v>
      </c>
      <c r="F939" s="57" t="s">
        <v>766</v>
      </c>
      <c r="G939" s="146" t="s">
        <v>716</v>
      </c>
      <c r="H939" s="171">
        <v>116.32832981228091</v>
      </c>
      <c r="I939" s="172" t="s">
        <v>717</v>
      </c>
      <c r="J939" s="172"/>
      <c r="K939" s="172"/>
      <c r="L939" s="171">
        <v>78.712385917933332</v>
      </c>
      <c r="M939" s="171">
        <v>302.13868956131284</v>
      </c>
      <c r="N939" s="172" t="s">
        <v>556</v>
      </c>
      <c r="O939" s="172" t="s">
        <v>646</v>
      </c>
    </row>
    <row r="940" spans="2:15" s="57" customFormat="1" ht="12.75" customHeight="1" x14ac:dyDescent="0.2">
      <c r="B940" s="58"/>
      <c r="C940" s="64"/>
      <c r="E940" s="137" t="s">
        <v>767</v>
      </c>
      <c r="F940" s="57" t="s">
        <v>766</v>
      </c>
      <c r="G940" s="146" t="s">
        <v>716</v>
      </c>
      <c r="H940" s="171">
        <v>22.576649222453725</v>
      </c>
      <c r="I940" s="172" t="s">
        <v>717</v>
      </c>
      <c r="J940" s="172"/>
      <c r="K940" s="172"/>
      <c r="L940" s="171">
        <v>18.76181784944081</v>
      </c>
      <c r="M940" s="171">
        <v>59.173918621497286</v>
      </c>
      <c r="N940" s="172" t="s">
        <v>560</v>
      </c>
      <c r="O940" s="172" t="s">
        <v>646</v>
      </c>
    </row>
    <row r="941" spans="2:15" s="57" customFormat="1" ht="12.75" customHeight="1" x14ac:dyDescent="0.2">
      <c r="B941" s="58"/>
      <c r="C941" s="64"/>
      <c r="E941" s="137" t="s">
        <v>767</v>
      </c>
      <c r="F941" s="57" t="s">
        <v>766</v>
      </c>
      <c r="G941" s="146" t="s">
        <v>716</v>
      </c>
      <c r="H941" s="171">
        <v>47.281800353281852</v>
      </c>
      <c r="I941" s="172" t="s">
        <v>717</v>
      </c>
      <c r="J941" s="172"/>
      <c r="K941" s="172"/>
      <c r="L941" s="171">
        <v>24.396242103963477</v>
      </c>
      <c r="M941" s="171">
        <v>76.745103352767472</v>
      </c>
      <c r="N941" s="172" t="s">
        <v>562</v>
      </c>
      <c r="O941" s="172" t="s">
        <v>646</v>
      </c>
    </row>
    <row r="942" spans="2:15" s="57" customFormat="1" ht="12.75" customHeight="1" x14ac:dyDescent="0.2">
      <c r="B942" s="58"/>
      <c r="C942" s="64"/>
      <c r="E942" s="137" t="s">
        <v>767</v>
      </c>
      <c r="F942" s="57" t="s">
        <v>766</v>
      </c>
      <c r="G942" s="146" t="s">
        <v>716</v>
      </c>
      <c r="H942" s="171">
        <v>65.419295582538453</v>
      </c>
      <c r="I942" s="172" t="s">
        <v>717</v>
      </c>
      <c r="J942" s="172"/>
      <c r="K942" s="172"/>
      <c r="L942" s="171">
        <v>45.448452436122743</v>
      </c>
      <c r="M942" s="171">
        <v>104.52306069970643</v>
      </c>
      <c r="N942" s="172" t="s">
        <v>564</v>
      </c>
      <c r="O942" s="172" t="s">
        <v>646</v>
      </c>
    </row>
    <row r="943" spans="2:15" s="57" customFormat="1" ht="12.75" customHeight="1" x14ac:dyDescent="0.2">
      <c r="B943" s="58"/>
      <c r="C943" s="64"/>
      <c r="E943" s="137" t="s">
        <v>767</v>
      </c>
      <c r="F943" s="57" t="s">
        <v>766</v>
      </c>
      <c r="G943" s="146" t="s">
        <v>716</v>
      </c>
      <c r="H943" s="171">
        <v>72.470495918500077</v>
      </c>
      <c r="I943" s="172" t="s">
        <v>717</v>
      </c>
      <c r="J943" s="172"/>
      <c r="K943" s="172"/>
      <c r="L943" s="171">
        <v>61.555930268330606</v>
      </c>
      <c r="M943" s="171">
        <v>101.47555108235441</v>
      </c>
      <c r="N943" s="172" t="s">
        <v>168</v>
      </c>
      <c r="O943" s="172" t="s">
        <v>646</v>
      </c>
    </row>
    <row r="944" spans="2:15" s="57" customFormat="1" ht="12.75" customHeight="1" x14ac:dyDescent="0.2">
      <c r="B944" s="58"/>
      <c r="C944" s="64"/>
      <c r="E944" s="137" t="s">
        <v>767</v>
      </c>
      <c r="F944" s="57" t="s">
        <v>766</v>
      </c>
      <c r="G944" s="146" t="s">
        <v>716</v>
      </c>
      <c r="H944" s="171">
        <v>32.288219174799572</v>
      </c>
      <c r="I944" s="172" t="s">
        <v>717</v>
      </c>
      <c r="J944" s="172"/>
      <c r="K944" s="172"/>
      <c r="L944" s="171">
        <v>26.04000072204089</v>
      </c>
      <c r="M944" s="171">
        <v>65.868016105207104</v>
      </c>
      <c r="N944" s="172" t="s">
        <v>87</v>
      </c>
      <c r="O944" s="172" t="s">
        <v>646</v>
      </c>
    </row>
    <row r="945" spans="2:15" s="57" customFormat="1" ht="12.75" customHeight="1" x14ac:dyDescent="0.2">
      <c r="B945" s="58"/>
      <c r="C945" s="64"/>
      <c r="E945" s="137" t="s">
        <v>767</v>
      </c>
      <c r="F945" s="57" t="s">
        <v>766</v>
      </c>
      <c r="G945" s="146" t="s">
        <v>716</v>
      </c>
      <c r="H945" s="171">
        <v>67.338562540511177</v>
      </c>
      <c r="I945" s="172" t="s">
        <v>717</v>
      </c>
      <c r="J945" s="172"/>
      <c r="K945" s="172"/>
      <c r="L945" s="171">
        <v>56.85013860993886</v>
      </c>
      <c r="M945" s="171">
        <v>123.46723513053536</v>
      </c>
      <c r="N945" s="172" t="s">
        <v>169</v>
      </c>
      <c r="O945" s="172" t="s">
        <v>646</v>
      </c>
    </row>
    <row r="946" spans="2:15" s="57" customFormat="1" ht="12.75" customHeight="1" x14ac:dyDescent="0.2">
      <c r="B946" s="58"/>
      <c r="C946" s="64"/>
      <c r="E946" s="137" t="s">
        <v>767</v>
      </c>
      <c r="F946" s="57" t="s">
        <v>766</v>
      </c>
      <c r="G946" s="146" t="s">
        <v>716</v>
      </c>
      <c r="H946" s="171">
        <v>70.464052240261893</v>
      </c>
      <c r="I946" s="172" t="s">
        <v>717</v>
      </c>
      <c r="J946" s="172"/>
      <c r="K946" s="172"/>
      <c r="L946" s="171">
        <v>61.148483332201735</v>
      </c>
      <c r="M946" s="171">
        <v>140.59098357052014</v>
      </c>
      <c r="N946" s="172" t="s">
        <v>569</v>
      </c>
      <c r="O946" s="172" t="s">
        <v>646</v>
      </c>
    </row>
    <row r="947" spans="2:15" s="57" customFormat="1" ht="12.75" customHeight="1" x14ac:dyDescent="0.2">
      <c r="B947" s="58"/>
      <c r="C947" s="64"/>
      <c r="E947" s="137" t="s">
        <v>767</v>
      </c>
      <c r="F947" s="57" t="s">
        <v>766</v>
      </c>
      <c r="G947" s="146" t="s">
        <v>716</v>
      </c>
      <c r="H947" s="171">
        <v>48.905522306789678</v>
      </c>
      <c r="I947" s="172" t="s">
        <v>717</v>
      </c>
      <c r="J947" s="172"/>
      <c r="K947" s="172"/>
      <c r="L947" s="171">
        <v>42.802215151187966</v>
      </c>
      <c r="M947" s="171">
        <v>108.2149082631235</v>
      </c>
      <c r="N947" s="172" t="s">
        <v>573</v>
      </c>
      <c r="O947" s="172" t="s">
        <v>646</v>
      </c>
    </row>
    <row r="948" spans="2:15" s="57" customFormat="1" ht="12.75" customHeight="1" x14ac:dyDescent="0.2">
      <c r="B948" s="58"/>
      <c r="C948" s="64"/>
      <c r="E948" s="137" t="s">
        <v>767</v>
      </c>
      <c r="F948" s="57" t="s">
        <v>766</v>
      </c>
      <c r="G948" s="146" t="s">
        <v>716</v>
      </c>
      <c r="H948" s="171">
        <v>63.0979200049781</v>
      </c>
      <c r="I948" s="172" t="s">
        <v>717</v>
      </c>
      <c r="J948" s="172"/>
      <c r="K948" s="172"/>
      <c r="L948" s="171">
        <v>38.964337424876639</v>
      </c>
      <c r="M948" s="171">
        <v>157.68946051769535</v>
      </c>
      <c r="N948" s="172" t="s">
        <v>170</v>
      </c>
      <c r="O948" s="172" t="s">
        <v>646</v>
      </c>
    </row>
    <row r="949" spans="2:15" s="57" customFormat="1" ht="12.75" customHeight="1" x14ac:dyDescent="0.2">
      <c r="B949" s="58"/>
      <c r="C949" s="64"/>
      <c r="E949" s="137" t="s">
        <v>767</v>
      </c>
      <c r="F949" s="57" t="s">
        <v>766</v>
      </c>
      <c r="G949" s="146" t="s">
        <v>716</v>
      </c>
      <c r="H949" s="171">
        <v>66.811255688722341</v>
      </c>
      <c r="I949" s="172" t="s">
        <v>717</v>
      </c>
      <c r="J949" s="172"/>
      <c r="K949" s="172"/>
      <c r="L949" s="171">
        <v>34.832498321391093</v>
      </c>
      <c r="M949" s="171">
        <v>98.185596799744374</v>
      </c>
      <c r="N949" s="172" t="s">
        <v>575</v>
      </c>
      <c r="O949" s="172" t="s">
        <v>646</v>
      </c>
    </row>
    <row r="950" spans="2:15" s="57" customFormat="1" ht="12.75" customHeight="1" x14ac:dyDescent="0.2">
      <c r="B950" s="58"/>
      <c r="C950" s="64"/>
      <c r="E950" s="137" t="s">
        <v>767</v>
      </c>
      <c r="F950" s="57" t="s">
        <v>766</v>
      </c>
      <c r="G950" s="146" t="s">
        <v>716</v>
      </c>
      <c r="H950" s="171">
        <v>47.329560630021163</v>
      </c>
      <c r="I950" s="172" t="s">
        <v>717</v>
      </c>
      <c r="J950" s="172"/>
      <c r="K950" s="172"/>
      <c r="L950" s="171">
        <v>37.947148374149862</v>
      </c>
      <c r="M950" s="171">
        <v>118.04269219224251</v>
      </c>
      <c r="N950" s="172" t="s">
        <v>577</v>
      </c>
      <c r="O950" s="172" t="s">
        <v>646</v>
      </c>
    </row>
    <row r="951" spans="2:15" s="57" customFormat="1" ht="12.75" customHeight="1" x14ac:dyDescent="0.2">
      <c r="B951" s="58"/>
      <c r="C951" s="64"/>
      <c r="E951" s="137" t="s">
        <v>767</v>
      </c>
      <c r="F951" s="57" t="s">
        <v>766</v>
      </c>
      <c r="G951" s="146" t="s">
        <v>716</v>
      </c>
      <c r="H951" s="171">
        <v>37.450537462241925</v>
      </c>
      <c r="I951" s="172" t="s">
        <v>717</v>
      </c>
      <c r="J951" s="172"/>
      <c r="K951" s="172"/>
      <c r="L951" s="171">
        <v>32.587795762988179</v>
      </c>
      <c r="M951" s="171">
        <v>65.825790410047048</v>
      </c>
      <c r="N951" s="172" t="s">
        <v>171</v>
      </c>
      <c r="O951" s="172" t="s">
        <v>646</v>
      </c>
    </row>
    <row r="952" spans="2:15" s="57" customFormat="1" ht="12.75" customHeight="1" x14ac:dyDescent="0.2">
      <c r="B952" s="58"/>
      <c r="C952" s="64"/>
      <c r="E952" s="137" t="s">
        <v>767</v>
      </c>
      <c r="F952" s="57" t="s">
        <v>766</v>
      </c>
      <c r="G952" s="146" t="s">
        <v>716</v>
      </c>
      <c r="H952" s="171">
        <v>60.993044473786476</v>
      </c>
      <c r="I952" s="172" t="s">
        <v>717</v>
      </c>
      <c r="J952" s="172"/>
      <c r="K952" s="172"/>
      <c r="L952" s="171">
        <v>41.395576234302915</v>
      </c>
      <c r="M952" s="171">
        <v>94.031326408795678</v>
      </c>
      <c r="N952" s="172" t="s">
        <v>148</v>
      </c>
      <c r="O952" s="172" t="s">
        <v>646</v>
      </c>
    </row>
    <row r="953" spans="2:15" s="57" customFormat="1" ht="12.75" customHeight="1" x14ac:dyDescent="0.2">
      <c r="B953" s="58"/>
      <c r="C953" s="64"/>
      <c r="E953" s="137" t="s">
        <v>767</v>
      </c>
      <c r="F953" s="57" t="s">
        <v>766</v>
      </c>
      <c r="G953" s="146" t="s">
        <v>716</v>
      </c>
      <c r="H953" s="171">
        <v>42.987490950242382</v>
      </c>
      <c r="I953" s="172" t="s">
        <v>717</v>
      </c>
      <c r="J953" s="172"/>
      <c r="K953" s="172"/>
      <c r="L953" s="171">
        <v>34.24886065572332</v>
      </c>
      <c r="M953" s="171">
        <v>131.96460389649059</v>
      </c>
      <c r="N953" s="172" t="s">
        <v>172</v>
      </c>
      <c r="O953" s="172" t="s">
        <v>646</v>
      </c>
    </row>
    <row r="954" spans="2:15" s="57" customFormat="1" ht="12.75" customHeight="1" x14ac:dyDescent="0.2">
      <c r="B954" s="58"/>
      <c r="C954" s="64"/>
      <c r="E954" s="137" t="s">
        <v>767</v>
      </c>
      <c r="F954" s="57" t="s">
        <v>766</v>
      </c>
      <c r="G954" s="146" t="s">
        <v>716</v>
      </c>
      <c r="H954" s="171">
        <v>56.213818623281071</v>
      </c>
      <c r="I954" s="172" t="s">
        <v>717</v>
      </c>
      <c r="J954" s="172"/>
      <c r="K954" s="172"/>
      <c r="L954" s="171">
        <v>46.588188480284707</v>
      </c>
      <c r="M954" s="171">
        <v>103.88654468369862</v>
      </c>
      <c r="N954" s="172" t="s">
        <v>173</v>
      </c>
      <c r="O954" s="172" t="s">
        <v>646</v>
      </c>
    </row>
    <row r="955" spans="2:15" s="57" customFormat="1" ht="12.75" customHeight="1" x14ac:dyDescent="0.2">
      <c r="B955" s="58"/>
      <c r="C955" s="64"/>
      <c r="E955" s="137" t="s">
        <v>767</v>
      </c>
      <c r="F955" s="57" t="s">
        <v>766</v>
      </c>
      <c r="G955" s="146" t="s">
        <v>716</v>
      </c>
      <c r="H955" s="171">
        <v>26.747425946497557</v>
      </c>
      <c r="I955" s="172" t="s">
        <v>717</v>
      </c>
      <c r="J955" s="172"/>
      <c r="K955" s="172"/>
      <c r="L955" s="171">
        <v>24.064869441415517</v>
      </c>
      <c r="M955" s="171">
        <v>40.137760607398853</v>
      </c>
      <c r="N955" s="172" t="s">
        <v>174</v>
      </c>
      <c r="O955" s="172" t="s">
        <v>646</v>
      </c>
    </row>
    <row r="956" spans="2:15" s="57" customFormat="1" ht="12.75" customHeight="1" x14ac:dyDescent="0.2">
      <c r="B956" s="58"/>
      <c r="C956" s="64"/>
      <c r="E956" s="137" t="s">
        <v>767</v>
      </c>
      <c r="F956" s="57" t="s">
        <v>766</v>
      </c>
      <c r="G956" s="146" t="s">
        <v>716</v>
      </c>
      <c r="H956" s="171">
        <v>44.355494380062083</v>
      </c>
      <c r="I956" s="172" t="s">
        <v>717</v>
      </c>
      <c r="J956" s="172"/>
      <c r="K956" s="172"/>
      <c r="L956" s="171">
        <v>35.532875811926139</v>
      </c>
      <c r="M956" s="171">
        <v>117.493757004467</v>
      </c>
      <c r="N956" s="172" t="s">
        <v>593</v>
      </c>
      <c r="O956" s="172" t="s">
        <v>646</v>
      </c>
    </row>
    <row r="957" spans="2:15" s="57" customFormat="1" ht="12.75" customHeight="1" x14ac:dyDescent="0.2">
      <c r="B957" s="58"/>
      <c r="C957" s="64"/>
      <c r="E957" s="137" t="s">
        <v>767</v>
      </c>
      <c r="F957" s="57" t="s">
        <v>766</v>
      </c>
      <c r="G957" s="146" t="s">
        <v>716</v>
      </c>
      <c r="H957" s="171">
        <v>23.683705097134457</v>
      </c>
      <c r="I957" s="172" t="s">
        <v>717</v>
      </c>
      <c r="J957" s="172"/>
      <c r="K957" s="172"/>
      <c r="L957" s="171">
        <v>20.081189584273343</v>
      </c>
      <c r="M957" s="171">
        <v>69.409678350049631</v>
      </c>
      <c r="N957" s="172" t="s">
        <v>604</v>
      </c>
      <c r="O957" s="172" t="s">
        <v>646</v>
      </c>
    </row>
    <row r="958" spans="2:15" s="57" customFormat="1" ht="12.75" customHeight="1" x14ac:dyDescent="0.2">
      <c r="B958" s="58"/>
      <c r="C958" s="64"/>
      <c r="E958" s="137" t="s">
        <v>767</v>
      </c>
      <c r="F958" s="57" t="s">
        <v>766</v>
      </c>
      <c r="G958" s="146" t="s">
        <v>716</v>
      </c>
      <c r="H958" s="171">
        <v>85.770624395042546</v>
      </c>
      <c r="I958" s="172" t="s">
        <v>717</v>
      </c>
      <c r="J958" s="172"/>
      <c r="K958" s="172"/>
      <c r="L958" s="171">
        <v>60.837132386228056</v>
      </c>
      <c r="M958" s="171">
        <v>135.48691428948987</v>
      </c>
      <c r="N958" s="172" t="s">
        <v>175</v>
      </c>
      <c r="O958" s="172" t="s">
        <v>646</v>
      </c>
    </row>
    <row r="959" spans="2:15" s="57" customFormat="1" ht="12.75" customHeight="1" x14ac:dyDescent="0.2">
      <c r="B959" s="58"/>
      <c r="C959" s="64"/>
      <c r="E959" s="137" t="s">
        <v>767</v>
      </c>
      <c r="F959" s="57" t="s">
        <v>766</v>
      </c>
      <c r="G959" s="146" t="s">
        <v>716</v>
      </c>
      <c r="H959" s="171">
        <v>47.599866513298167</v>
      </c>
      <c r="I959" s="172" t="s">
        <v>717</v>
      </c>
      <c r="J959" s="172"/>
      <c r="K959" s="172"/>
      <c r="L959" s="171">
        <v>35.182855732812101</v>
      </c>
      <c r="M959" s="171">
        <v>89.142098747974572</v>
      </c>
      <c r="N959" s="172" t="s">
        <v>606</v>
      </c>
      <c r="O959" s="172" t="s">
        <v>646</v>
      </c>
    </row>
    <row r="960" spans="2:15" s="57" customFormat="1" ht="12.75" customHeight="1" x14ac:dyDescent="0.2">
      <c r="B960" s="58"/>
      <c r="C960" s="64"/>
      <c r="E960" s="137" t="s">
        <v>767</v>
      </c>
      <c r="F960" s="57" t="s">
        <v>766</v>
      </c>
      <c r="G960" s="146" t="s">
        <v>716</v>
      </c>
      <c r="H960" s="171">
        <v>171.84524982700077</v>
      </c>
      <c r="I960" s="172" t="s">
        <v>717</v>
      </c>
      <c r="J960" s="172"/>
      <c r="K960" s="172"/>
      <c r="L960" s="171">
        <v>137.48054099986572</v>
      </c>
      <c r="M960" s="171">
        <v>278.01464738577357</v>
      </c>
      <c r="N960" s="172" t="s">
        <v>177</v>
      </c>
      <c r="O960" s="172" t="s">
        <v>646</v>
      </c>
    </row>
    <row r="961" spans="2:15" s="57" customFormat="1" ht="12.75" customHeight="1" x14ac:dyDescent="0.2">
      <c r="B961" s="58"/>
      <c r="C961" s="64"/>
      <c r="E961" s="137" t="s">
        <v>767</v>
      </c>
      <c r="F961" s="57" t="s">
        <v>766</v>
      </c>
      <c r="G961" s="146" t="s">
        <v>716</v>
      </c>
      <c r="H961" s="171">
        <v>54.189464099048301</v>
      </c>
      <c r="I961" s="172" t="s">
        <v>717</v>
      </c>
      <c r="J961" s="172"/>
      <c r="K961" s="172"/>
      <c r="L961" s="171">
        <v>36.717235604406291</v>
      </c>
      <c r="M961" s="171">
        <v>106.87998982228621</v>
      </c>
      <c r="N961" s="172" t="s">
        <v>611</v>
      </c>
      <c r="O961" s="172" t="s">
        <v>646</v>
      </c>
    </row>
    <row r="962" spans="2:15" s="57" customFormat="1" ht="12.75" customHeight="1" x14ac:dyDescent="0.2">
      <c r="B962" s="58"/>
      <c r="C962" s="64"/>
      <c r="E962" s="137" t="s">
        <v>767</v>
      </c>
      <c r="F962" s="57" t="s">
        <v>766</v>
      </c>
      <c r="G962" s="146" t="s">
        <v>716</v>
      </c>
      <c r="H962" s="171">
        <v>29.471669443542471</v>
      </c>
      <c r="I962" s="172" t="s">
        <v>717</v>
      </c>
      <c r="J962" s="172"/>
      <c r="K962" s="172"/>
      <c r="L962" s="171">
        <v>20.668345401794092</v>
      </c>
      <c r="M962" s="171">
        <v>69.568207238169293</v>
      </c>
      <c r="N962" s="172" t="s">
        <v>179</v>
      </c>
      <c r="O962" s="172" t="s">
        <v>646</v>
      </c>
    </row>
    <row r="963" spans="2:15" s="57" customFormat="1" ht="12.75" customHeight="1" x14ac:dyDescent="0.2">
      <c r="B963" s="58"/>
      <c r="C963" s="64"/>
      <c r="E963" s="137" t="s">
        <v>767</v>
      </c>
      <c r="F963" s="57" t="s">
        <v>766</v>
      </c>
      <c r="G963" s="146" t="s">
        <v>716</v>
      </c>
      <c r="H963" s="171">
        <v>82.302830623572163</v>
      </c>
      <c r="I963" s="172" t="s">
        <v>717</v>
      </c>
      <c r="J963" s="172"/>
      <c r="K963" s="172"/>
      <c r="L963" s="171">
        <v>54.141570638998914</v>
      </c>
      <c r="M963" s="171">
        <v>165.26642431539929</v>
      </c>
      <c r="N963" s="172" t="s">
        <v>616</v>
      </c>
      <c r="O963" s="172" t="s">
        <v>646</v>
      </c>
    </row>
    <row r="964" spans="2:15" s="57" customFormat="1" ht="12.75" customHeight="1" x14ac:dyDescent="0.2">
      <c r="B964" s="58"/>
      <c r="C964" s="64"/>
      <c r="E964" s="137" t="s">
        <v>767</v>
      </c>
      <c r="F964" s="57" t="s">
        <v>766</v>
      </c>
      <c r="G964" s="146" t="s">
        <v>716</v>
      </c>
      <c r="H964" s="171">
        <v>88.836614682636394</v>
      </c>
      <c r="I964" s="172" t="s">
        <v>717</v>
      </c>
      <c r="J964" s="172"/>
      <c r="K964" s="172"/>
      <c r="L964" s="171">
        <v>74.941266833355655</v>
      </c>
      <c r="M964" s="171">
        <v>153.77636875546594</v>
      </c>
      <c r="N964" s="172" t="s">
        <v>181</v>
      </c>
      <c r="O964" s="172" t="s">
        <v>646</v>
      </c>
    </row>
    <row r="965" spans="2:15" s="57" customFormat="1" ht="12.75" customHeight="1" x14ac:dyDescent="0.2">
      <c r="B965" s="58"/>
      <c r="C965" s="64"/>
      <c r="E965" s="137" t="s">
        <v>767</v>
      </c>
      <c r="F965" s="57" t="s">
        <v>766</v>
      </c>
      <c r="G965" s="146" t="s">
        <v>716</v>
      </c>
      <c r="H965" s="171">
        <v>48.574854032119326</v>
      </c>
      <c r="I965" s="172" t="s">
        <v>717</v>
      </c>
      <c r="J965" s="172"/>
      <c r="K965" s="172"/>
      <c r="L965" s="171">
        <v>36.685727492015964</v>
      </c>
      <c r="M965" s="171">
        <v>101.89069895809843</v>
      </c>
      <c r="N965" s="172" t="s">
        <v>617</v>
      </c>
      <c r="O965" s="172" t="s">
        <v>646</v>
      </c>
    </row>
    <row r="966" spans="2:15" s="57" customFormat="1" ht="12.75" customHeight="1" x14ac:dyDescent="0.2">
      <c r="B966" s="58"/>
      <c r="C966" s="64"/>
      <c r="E966" s="137" t="s">
        <v>767</v>
      </c>
      <c r="F966" s="57" t="s">
        <v>766</v>
      </c>
      <c r="G966" s="146" t="s">
        <v>716</v>
      </c>
      <c r="H966" s="171">
        <v>91.64475877465199</v>
      </c>
      <c r="I966" s="172" t="s">
        <v>717</v>
      </c>
      <c r="J966" s="172"/>
      <c r="K966" s="172"/>
      <c r="L966" s="171">
        <v>67.149309582897786</v>
      </c>
      <c r="M966" s="171">
        <v>139.30350790043167</v>
      </c>
      <c r="N966" s="172" t="s">
        <v>180</v>
      </c>
      <c r="O966" s="172" t="s">
        <v>646</v>
      </c>
    </row>
    <row r="967" spans="2:15" s="57" customFormat="1" ht="12.75" customHeight="1" x14ac:dyDescent="0.2">
      <c r="B967" s="58"/>
      <c r="C967" s="64"/>
      <c r="E967" s="137" t="s">
        <v>767</v>
      </c>
      <c r="F967" s="57" t="s">
        <v>766</v>
      </c>
      <c r="G967" s="146" t="s">
        <v>716</v>
      </c>
      <c r="H967" s="171">
        <v>68.194233708600393</v>
      </c>
      <c r="I967" s="172" t="s">
        <v>717</v>
      </c>
      <c r="J967" s="172"/>
      <c r="K967" s="172"/>
      <c r="L967" s="171">
        <v>56.62763670835713</v>
      </c>
      <c r="M967" s="171">
        <v>146.96001871316236</v>
      </c>
      <c r="N967" s="172" t="s">
        <v>621</v>
      </c>
      <c r="O967" s="172" t="s">
        <v>646</v>
      </c>
    </row>
    <row r="968" spans="2:15" s="57" customFormat="1" ht="12.75" customHeight="1" x14ac:dyDescent="0.2">
      <c r="B968" s="58"/>
      <c r="C968" s="64"/>
      <c r="E968" s="137" t="s">
        <v>767</v>
      </c>
      <c r="F968" s="57" t="s">
        <v>766</v>
      </c>
      <c r="G968" s="146" t="s">
        <v>716</v>
      </c>
      <c r="H968" s="171">
        <v>41.238784215941159</v>
      </c>
      <c r="I968" s="172" t="s">
        <v>717</v>
      </c>
      <c r="J968" s="172"/>
      <c r="K968" s="172"/>
      <c r="L968" s="171">
        <v>31.028200718560289</v>
      </c>
      <c r="M968" s="171">
        <v>91.328472802515464</v>
      </c>
      <c r="N968" s="172" t="s">
        <v>140</v>
      </c>
      <c r="O968" s="172" t="s">
        <v>646</v>
      </c>
    </row>
    <row r="969" spans="2:15" s="57" customFormat="1" ht="12.75" customHeight="1" x14ac:dyDescent="0.2">
      <c r="B969" s="58"/>
      <c r="C969" s="64"/>
      <c r="E969" s="137" t="s">
        <v>767</v>
      </c>
      <c r="F969" s="57" t="s">
        <v>766</v>
      </c>
      <c r="G969" s="146" t="s">
        <v>716</v>
      </c>
      <c r="H969" s="171">
        <v>45.877153724930572</v>
      </c>
      <c r="I969" s="172" t="s">
        <v>717</v>
      </c>
      <c r="J969" s="172"/>
      <c r="K969" s="172"/>
      <c r="L969" s="171">
        <v>40.48294679399725</v>
      </c>
      <c r="M969" s="171">
        <v>65.693561238871368</v>
      </c>
      <c r="N969" s="172" t="s">
        <v>156</v>
      </c>
      <c r="O969" s="172" t="s">
        <v>646</v>
      </c>
    </row>
    <row r="970" spans="2:15" s="57" customFormat="1" ht="12.75" customHeight="1" x14ac:dyDescent="0.2">
      <c r="B970" s="58"/>
      <c r="C970" s="64"/>
      <c r="E970" s="137" t="s">
        <v>767</v>
      </c>
      <c r="F970" s="57" t="s">
        <v>766</v>
      </c>
      <c r="G970" s="146" t="s">
        <v>716</v>
      </c>
      <c r="H970" s="171">
        <v>65.043561258813739</v>
      </c>
      <c r="I970" s="172" t="s">
        <v>717</v>
      </c>
      <c r="J970" s="172"/>
      <c r="K970" s="172"/>
      <c r="L970" s="171">
        <v>49.650602822417817</v>
      </c>
      <c r="M970" s="171">
        <v>105.67354340393892</v>
      </c>
      <c r="N970" s="172" t="s">
        <v>183</v>
      </c>
      <c r="O970" s="172" t="s">
        <v>646</v>
      </c>
    </row>
    <row r="971" spans="2:15" s="57" customFormat="1" ht="12.75" customHeight="1" x14ac:dyDescent="0.2">
      <c r="B971" s="58"/>
      <c r="C971" s="64"/>
      <c r="E971" s="137" t="s">
        <v>767</v>
      </c>
      <c r="F971" s="57" t="s">
        <v>766</v>
      </c>
      <c r="G971" s="146" t="s">
        <v>716</v>
      </c>
      <c r="H971" s="171">
        <v>158.33778698747409</v>
      </c>
      <c r="I971" s="172" t="s">
        <v>717</v>
      </c>
      <c r="J971" s="172"/>
      <c r="K971" s="172"/>
      <c r="L971" s="171">
        <v>110.06429296908965</v>
      </c>
      <c r="M971" s="171">
        <v>238.31174606801093</v>
      </c>
      <c r="N971" s="172" t="s">
        <v>184</v>
      </c>
      <c r="O971" s="172" t="s">
        <v>646</v>
      </c>
    </row>
    <row r="972" spans="2:15" s="57" customFormat="1" ht="12.75" customHeight="1" x14ac:dyDescent="0.2">
      <c r="B972" s="58"/>
      <c r="C972" s="64"/>
      <c r="E972" s="137" t="s">
        <v>767</v>
      </c>
      <c r="F972" s="57" t="s">
        <v>766</v>
      </c>
      <c r="G972" s="146" t="s">
        <v>716</v>
      </c>
      <c r="H972" s="171">
        <v>116.92710402115685</v>
      </c>
      <c r="I972" s="172" t="s">
        <v>717</v>
      </c>
      <c r="J972" s="172"/>
      <c r="K972" s="172"/>
      <c r="L972" s="171">
        <v>82.148467087111271</v>
      </c>
      <c r="M972" s="171">
        <v>195.13200579584685</v>
      </c>
      <c r="N972" s="172" t="s">
        <v>185</v>
      </c>
      <c r="O972" s="172" t="s">
        <v>646</v>
      </c>
    </row>
    <row r="973" spans="2:15" s="57" customFormat="1" ht="12.75" customHeight="1" x14ac:dyDescent="0.2">
      <c r="B973" s="58"/>
      <c r="C973" s="64"/>
      <c r="E973" s="137" t="s">
        <v>767</v>
      </c>
      <c r="F973" s="57" t="s">
        <v>766</v>
      </c>
      <c r="G973" s="146" t="s">
        <v>716</v>
      </c>
      <c r="H973" s="171">
        <v>51.049894055767922</v>
      </c>
      <c r="I973" s="172" t="s">
        <v>717</v>
      </c>
      <c r="J973" s="172"/>
      <c r="K973" s="172"/>
      <c r="L973" s="171">
        <v>41.094386390747111</v>
      </c>
      <c r="M973" s="171">
        <v>78.801330239079292</v>
      </c>
      <c r="N973" s="172" t="s">
        <v>186</v>
      </c>
      <c r="O973" s="172" t="s">
        <v>646</v>
      </c>
    </row>
    <row r="974" spans="2:15" s="57" customFormat="1" ht="12.75" customHeight="1" x14ac:dyDescent="0.2">
      <c r="B974" s="58"/>
      <c r="C974" s="64"/>
      <c r="E974" s="137" t="s">
        <v>767</v>
      </c>
      <c r="F974" s="57" t="s">
        <v>766</v>
      </c>
      <c r="G974" s="146" t="s">
        <v>716</v>
      </c>
      <c r="H974" s="171">
        <v>155.31233249551792</v>
      </c>
      <c r="I974" s="172" t="s">
        <v>717</v>
      </c>
      <c r="J974" s="172"/>
      <c r="K974" s="172"/>
      <c r="L974" s="171">
        <v>117.28540924309195</v>
      </c>
      <c r="M974" s="171">
        <v>231.27999409609683</v>
      </c>
      <c r="N974" s="172" t="s">
        <v>187</v>
      </c>
      <c r="O974" s="172" t="s">
        <v>646</v>
      </c>
    </row>
    <row r="975" spans="2:15" s="57" customFormat="1" ht="12.75" customHeight="1" x14ac:dyDescent="0.2">
      <c r="B975" s="58"/>
      <c r="C975" s="64"/>
      <c r="E975" s="137" t="s">
        <v>767</v>
      </c>
      <c r="F975" s="57" t="s">
        <v>766</v>
      </c>
      <c r="G975" s="146" t="s">
        <v>716</v>
      </c>
      <c r="H975" s="173">
        <v>71.46509776265718</v>
      </c>
      <c r="I975" s="172" t="s">
        <v>717</v>
      </c>
      <c r="J975" s="172"/>
      <c r="K975" s="172"/>
      <c r="L975" s="173">
        <v>56.304722756825953</v>
      </c>
      <c r="M975" s="173">
        <v>152.19744886001706</v>
      </c>
      <c r="N975" s="172" t="s">
        <v>432</v>
      </c>
      <c r="O975" s="172" t="s">
        <v>650</v>
      </c>
    </row>
    <row r="976" spans="2:15" s="57" customFormat="1" ht="12.75" customHeight="1" x14ac:dyDescent="0.2">
      <c r="B976" s="58"/>
      <c r="C976" s="64"/>
      <c r="E976" s="137" t="s">
        <v>767</v>
      </c>
      <c r="F976" s="57" t="s">
        <v>766</v>
      </c>
      <c r="G976" s="146" t="s">
        <v>716</v>
      </c>
      <c r="H976" s="173">
        <v>205.56384213626103</v>
      </c>
      <c r="I976" s="172" t="s">
        <v>717</v>
      </c>
      <c r="J976" s="172"/>
      <c r="K976" s="172"/>
      <c r="L976" s="173">
        <v>109.51966382967882</v>
      </c>
      <c r="M976" s="173">
        <v>363.88429012894846</v>
      </c>
      <c r="N976" s="172" t="s">
        <v>434</v>
      </c>
      <c r="O976" s="172" t="s">
        <v>650</v>
      </c>
    </row>
    <row r="977" spans="2:15" s="57" customFormat="1" ht="12.75" customHeight="1" x14ac:dyDescent="0.2">
      <c r="B977" s="58"/>
      <c r="C977" s="64"/>
      <c r="E977" s="137" t="s">
        <v>767</v>
      </c>
      <c r="F977" s="57" t="s">
        <v>766</v>
      </c>
      <c r="G977" s="146" t="s">
        <v>716</v>
      </c>
      <c r="H977" s="173">
        <v>175.548064000176</v>
      </c>
      <c r="I977" s="172" t="s">
        <v>717</v>
      </c>
      <c r="J977" s="172"/>
      <c r="K977" s="172"/>
      <c r="L977" s="173">
        <v>145.44545105810255</v>
      </c>
      <c r="M977" s="173">
        <v>278.0160825428643</v>
      </c>
      <c r="N977" s="172" t="s">
        <v>152</v>
      </c>
      <c r="O977" s="172" t="s">
        <v>650</v>
      </c>
    </row>
    <row r="978" spans="2:15" s="57" customFormat="1" ht="12.75" customHeight="1" x14ac:dyDescent="0.2">
      <c r="B978" s="58"/>
      <c r="C978" s="64"/>
      <c r="E978" s="137" t="s">
        <v>767</v>
      </c>
      <c r="F978" s="57" t="s">
        <v>766</v>
      </c>
      <c r="G978" s="146" t="s">
        <v>716</v>
      </c>
      <c r="H978" s="173">
        <v>64.848952483634008</v>
      </c>
      <c r="I978" s="172" t="s">
        <v>717</v>
      </c>
      <c r="J978" s="172"/>
      <c r="K978" s="172"/>
      <c r="L978" s="173">
        <v>54.455035942201889</v>
      </c>
      <c r="M978" s="173">
        <v>129.48490177550161</v>
      </c>
      <c r="N978" s="172" t="s">
        <v>141</v>
      </c>
      <c r="O978" s="172" t="s">
        <v>650</v>
      </c>
    </row>
    <row r="979" spans="2:15" s="57" customFormat="1" ht="12.75" customHeight="1" x14ac:dyDescent="0.2">
      <c r="B979" s="58"/>
      <c r="C979" s="64"/>
      <c r="E979" s="137" t="s">
        <v>767</v>
      </c>
      <c r="F979" s="57" t="s">
        <v>766</v>
      </c>
      <c r="G979" s="146" t="s">
        <v>716</v>
      </c>
      <c r="H979" s="173">
        <v>79.094939108741158</v>
      </c>
      <c r="I979" s="172" t="s">
        <v>717</v>
      </c>
      <c r="J979" s="172"/>
      <c r="K979" s="172"/>
      <c r="L979" s="173">
        <v>55.706846680462306</v>
      </c>
      <c r="M979" s="173">
        <v>185.06667138392922</v>
      </c>
      <c r="N979" s="172" t="s">
        <v>142</v>
      </c>
      <c r="O979" s="172" t="s">
        <v>650</v>
      </c>
    </row>
    <row r="980" spans="2:15" s="57" customFormat="1" ht="12.75" customHeight="1" x14ac:dyDescent="0.2">
      <c r="B980" s="58"/>
      <c r="C980" s="64"/>
      <c r="E980" s="137" t="s">
        <v>767</v>
      </c>
      <c r="F980" s="57" t="s">
        <v>766</v>
      </c>
      <c r="G980" s="146" t="s">
        <v>716</v>
      </c>
      <c r="H980" s="173">
        <v>78.675206306346823</v>
      </c>
      <c r="I980" s="172" t="s">
        <v>717</v>
      </c>
      <c r="J980" s="172"/>
      <c r="K980" s="172"/>
      <c r="L980" s="173">
        <v>65.391626149177725</v>
      </c>
      <c r="M980" s="173">
        <v>148.94511408082988</v>
      </c>
      <c r="N980" s="172" t="s">
        <v>143</v>
      </c>
      <c r="O980" s="172" t="s">
        <v>650</v>
      </c>
    </row>
    <row r="981" spans="2:15" s="57" customFormat="1" ht="12.75" customHeight="1" x14ac:dyDescent="0.2">
      <c r="B981" s="58"/>
      <c r="C981" s="64"/>
      <c r="E981" s="137" t="s">
        <v>767</v>
      </c>
      <c r="F981" s="57" t="s">
        <v>766</v>
      </c>
      <c r="G981" s="146" t="s">
        <v>716</v>
      </c>
      <c r="H981" s="173">
        <v>65.387965669307675</v>
      </c>
      <c r="I981" s="172" t="s">
        <v>717</v>
      </c>
      <c r="J981" s="172"/>
      <c r="K981" s="172"/>
      <c r="L981" s="173">
        <v>48.74833622712989</v>
      </c>
      <c r="M981" s="173">
        <v>195.60601424781595</v>
      </c>
      <c r="N981" s="172" t="s">
        <v>442</v>
      </c>
      <c r="O981" s="172" t="s">
        <v>650</v>
      </c>
    </row>
    <row r="982" spans="2:15" s="57" customFormat="1" ht="12.75" customHeight="1" x14ac:dyDescent="0.2">
      <c r="B982" s="58"/>
      <c r="C982" s="64"/>
      <c r="E982" s="137" t="s">
        <v>767</v>
      </c>
      <c r="F982" s="57" t="s">
        <v>766</v>
      </c>
      <c r="G982" s="146" t="s">
        <v>716</v>
      </c>
      <c r="H982" s="173">
        <v>54.731383252547374</v>
      </c>
      <c r="I982" s="172" t="s">
        <v>717</v>
      </c>
      <c r="J982" s="172"/>
      <c r="K982" s="172"/>
      <c r="L982" s="173">
        <v>40.002383258109958</v>
      </c>
      <c r="M982" s="173">
        <v>85.971750668842716</v>
      </c>
      <c r="N982" s="172" t="s">
        <v>144</v>
      </c>
      <c r="O982" s="172" t="s">
        <v>650</v>
      </c>
    </row>
    <row r="983" spans="2:15" s="57" customFormat="1" ht="12.75" customHeight="1" x14ac:dyDescent="0.2">
      <c r="B983" s="58"/>
      <c r="C983" s="64"/>
      <c r="E983" s="137" t="s">
        <v>767</v>
      </c>
      <c r="F983" s="57" t="s">
        <v>766</v>
      </c>
      <c r="G983" s="146" t="s">
        <v>716</v>
      </c>
      <c r="H983" s="173">
        <v>43.702725839508673</v>
      </c>
      <c r="I983" s="172" t="s">
        <v>717</v>
      </c>
      <c r="J983" s="172"/>
      <c r="K983" s="172"/>
      <c r="L983" s="173">
        <v>39.579645277897285</v>
      </c>
      <c r="M983" s="173">
        <v>92.293902281630523</v>
      </c>
      <c r="N983" s="172" t="s">
        <v>444</v>
      </c>
      <c r="O983" s="172" t="s">
        <v>650</v>
      </c>
    </row>
    <row r="984" spans="2:15" s="57" customFormat="1" ht="12.75" customHeight="1" x14ac:dyDescent="0.2">
      <c r="B984" s="58"/>
      <c r="C984" s="64"/>
      <c r="E984" s="137" t="s">
        <v>767</v>
      </c>
      <c r="F984" s="57" t="s">
        <v>766</v>
      </c>
      <c r="G984" s="146" t="s">
        <v>716</v>
      </c>
      <c r="H984" s="173">
        <v>80.225221964338914</v>
      </c>
      <c r="I984" s="172" t="s">
        <v>717</v>
      </c>
      <c r="J984" s="172"/>
      <c r="K984" s="172"/>
      <c r="L984" s="173">
        <v>67.04699902741433</v>
      </c>
      <c r="M984" s="173">
        <v>187.55946459359612</v>
      </c>
      <c r="N984" s="172" t="s">
        <v>446</v>
      </c>
      <c r="O984" s="172" t="s">
        <v>650</v>
      </c>
    </row>
    <row r="985" spans="2:15" s="57" customFormat="1" ht="12.75" customHeight="1" x14ac:dyDescent="0.2">
      <c r="B985" s="58"/>
      <c r="C985" s="64"/>
      <c r="E985" s="137" t="s">
        <v>767</v>
      </c>
      <c r="F985" s="57" t="s">
        <v>766</v>
      </c>
      <c r="G985" s="146" t="s">
        <v>716</v>
      </c>
      <c r="H985" s="173">
        <v>76.242211434335971</v>
      </c>
      <c r="I985" s="172" t="s">
        <v>717</v>
      </c>
      <c r="J985" s="172"/>
      <c r="K985" s="172"/>
      <c r="L985" s="173">
        <v>66.565821170754901</v>
      </c>
      <c r="M985" s="173">
        <v>170.65109216690121</v>
      </c>
      <c r="N985" s="172" t="s">
        <v>449</v>
      </c>
      <c r="O985" s="172" t="s">
        <v>650</v>
      </c>
    </row>
    <row r="986" spans="2:15" s="57" customFormat="1" ht="12.75" customHeight="1" x14ac:dyDescent="0.2">
      <c r="B986" s="58"/>
      <c r="C986" s="64"/>
      <c r="E986" s="137" t="s">
        <v>767</v>
      </c>
      <c r="F986" s="57" t="s">
        <v>766</v>
      </c>
      <c r="G986" s="146" t="s">
        <v>716</v>
      </c>
      <c r="H986" s="173">
        <v>77.547558965737778</v>
      </c>
      <c r="I986" s="172" t="s">
        <v>717</v>
      </c>
      <c r="J986" s="172"/>
      <c r="K986" s="172"/>
      <c r="L986" s="173">
        <v>39.948297055175821</v>
      </c>
      <c r="M986" s="173">
        <v>161.01913520596722</v>
      </c>
      <c r="N986" s="172" t="s">
        <v>453</v>
      </c>
      <c r="O986" s="172" t="s">
        <v>650</v>
      </c>
    </row>
    <row r="987" spans="2:15" s="57" customFormat="1" ht="12.75" customHeight="1" x14ac:dyDescent="0.2">
      <c r="B987" s="58"/>
      <c r="C987" s="64"/>
      <c r="E987" s="137" t="s">
        <v>767</v>
      </c>
      <c r="F987" s="57" t="s">
        <v>766</v>
      </c>
      <c r="G987" s="146" t="s">
        <v>716</v>
      </c>
      <c r="H987" s="173">
        <v>89.160209137989668</v>
      </c>
      <c r="I987" s="172" t="s">
        <v>717</v>
      </c>
      <c r="J987" s="172"/>
      <c r="K987" s="172"/>
      <c r="L987" s="173">
        <v>60.193021880812466</v>
      </c>
      <c r="M987" s="173">
        <v>120.66957507887432</v>
      </c>
      <c r="N987" s="172" t="s">
        <v>146</v>
      </c>
      <c r="O987" s="172" t="s">
        <v>650</v>
      </c>
    </row>
    <row r="988" spans="2:15" s="57" customFormat="1" ht="12.75" customHeight="1" x14ac:dyDescent="0.2">
      <c r="B988" s="58"/>
      <c r="C988" s="64"/>
      <c r="E988" s="137" t="s">
        <v>767</v>
      </c>
      <c r="F988" s="57" t="s">
        <v>766</v>
      </c>
      <c r="G988" s="146" t="s">
        <v>716</v>
      </c>
      <c r="H988" s="173">
        <v>49.165298342016058</v>
      </c>
      <c r="I988" s="172" t="s">
        <v>717</v>
      </c>
      <c r="J988" s="172"/>
      <c r="K988" s="172"/>
      <c r="L988" s="173">
        <v>30.25080725138497</v>
      </c>
      <c r="M988" s="173">
        <v>114.66733548928039</v>
      </c>
      <c r="N988" s="172" t="s">
        <v>145</v>
      </c>
      <c r="O988" s="172" t="s">
        <v>650</v>
      </c>
    </row>
    <row r="989" spans="2:15" s="57" customFormat="1" ht="12.75" customHeight="1" x14ac:dyDescent="0.2">
      <c r="B989" s="58"/>
      <c r="C989" s="64"/>
      <c r="E989" s="137" t="s">
        <v>767</v>
      </c>
      <c r="F989" s="57" t="s">
        <v>766</v>
      </c>
      <c r="G989" s="146" t="s">
        <v>716</v>
      </c>
      <c r="H989" s="173">
        <v>74.758569975988593</v>
      </c>
      <c r="I989" s="172" t="s">
        <v>717</v>
      </c>
      <c r="J989" s="172"/>
      <c r="K989" s="172"/>
      <c r="L989" s="173">
        <v>60.473093634968443</v>
      </c>
      <c r="M989" s="173">
        <v>233.59800610092304</v>
      </c>
      <c r="N989" s="172" t="s">
        <v>459</v>
      </c>
      <c r="O989" s="172" t="s">
        <v>650</v>
      </c>
    </row>
    <row r="990" spans="2:15" s="57" customFormat="1" ht="12.75" customHeight="1" x14ac:dyDescent="0.2">
      <c r="B990" s="58"/>
      <c r="C990" s="64"/>
      <c r="E990" s="137" t="s">
        <v>767</v>
      </c>
      <c r="F990" s="57" t="s">
        <v>766</v>
      </c>
      <c r="G990" s="146" t="s">
        <v>716</v>
      </c>
      <c r="H990" s="173">
        <v>158.89052485685266</v>
      </c>
      <c r="I990" s="172" t="s">
        <v>717</v>
      </c>
      <c r="J990" s="172"/>
      <c r="K990" s="172"/>
      <c r="L990" s="173">
        <v>123.12006630805055</v>
      </c>
      <c r="M990" s="173">
        <v>244.6430916476809</v>
      </c>
      <c r="N990" s="172" t="s">
        <v>464</v>
      </c>
      <c r="O990" s="172" t="s">
        <v>650</v>
      </c>
    </row>
    <row r="991" spans="2:15" s="57" customFormat="1" ht="12.75" customHeight="1" x14ac:dyDescent="0.2">
      <c r="B991" s="58"/>
      <c r="C991" s="64"/>
      <c r="E991" s="137" t="s">
        <v>767</v>
      </c>
      <c r="F991" s="57" t="s">
        <v>766</v>
      </c>
      <c r="G991" s="146" t="s">
        <v>716</v>
      </c>
      <c r="H991" s="173">
        <v>151.99482434017082</v>
      </c>
      <c r="I991" s="172" t="s">
        <v>717</v>
      </c>
      <c r="J991" s="172"/>
      <c r="K991" s="172"/>
      <c r="L991" s="173">
        <v>127.69343528712673</v>
      </c>
      <c r="M991" s="173">
        <v>204.13219016523578</v>
      </c>
      <c r="N991" s="172" t="s">
        <v>147</v>
      </c>
      <c r="O991" s="172" t="s">
        <v>650</v>
      </c>
    </row>
    <row r="992" spans="2:15" s="57" customFormat="1" ht="12.75" customHeight="1" x14ac:dyDescent="0.2">
      <c r="B992" s="58"/>
      <c r="C992" s="64"/>
      <c r="E992" s="137" t="s">
        <v>767</v>
      </c>
      <c r="F992" s="57" t="s">
        <v>766</v>
      </c>
      <c r="G992" s="146" t="s">
        <v>716</v>
      </c>
      <c r="H992" s="173">
        <v>88.199299251434525</v>
      </c>
      <c r="I992" s="172" t="s">
        <v>717</v>
      </c>
      <c r="J992" s="172"/>
      <c r="K992" s="172"/>
      <c r="L992" s="173">
        <v>66.748233221341081</v>
      </c>
      <c r="M992" s="173">
        <v>157.65128267303297</v>
      </c>
      <c r="N992" s="172" t="s">
        <v>178</v>
      </c>
      <c r="O992" s="172" t="s">
        <v>650</v>
      </c>
    </row>
    <row r="993" spans="2:15" s="57" customFormat="1" ht="12.75" customHeight="1" x14ac:dyDescent="0.2">
      <c r="B993" s="58"/>
      <c r="C993" s="64"/>
      <c r="E993" s="137" t="s">
        <v>767</v>
      </c>
      <c r="F993" s="57" t="s">
        <v>766</v>
      </c>
      <c r="G993" s="146" t="s">
        <v>716</v>
      </c>
      <c r="H993" s="173">
        <v>97.107029299517848</v>
      </c>
      <c r="I993" s="172" t="s">
        <v>717</v>
      </c>
      <c r="J993" s="172"/>
      <c r="K993" s="172"/>
      <c r="L993" s="173">
        <v>82.219535280467284</v>
      </c>
      <c r="M993" s="173">
        <v>220.39890586489659</v>
      </c>
      <c r="N993" s="172" t="s">
        <v>467</v>
      </c>
      <c r="O993" s="172" t="s">
        <v>650</v>
      </c>
    </row>
    <row r="994" spans="2:15" s="57" customFormat="1" ht="12.75" customHeight="1" x14ac:dyDescent="0.2">
      <c r="B994" s="58"/>
      <c r="C994" s="64"/>
      <c r="E994" s="137" t="s">
        <v>767</v>
      </c>
      <c r="F994" s="57" t="s">
        <v>766</v>
      </c>
      <c r="G994" s="146" t="s">
        <v>716</v>
      </c>
      <c r="H994" s="173">
        <v>60.465143307869013</v>
      </c>
      <c r="I994" s="172" t="s">
        <v>717</v>
      </c>
      <c r="J994" s="172"/>
      <c r="K994" s="172"/>
      <c r="L994" s="173">
        <v>45.951064320140055</v>
      </c>
      <c r="M994" s="173">
        <v>128.35792441688457</v>
      </c>
      <c r="N994" s="172" t="s">
        <v>149</v>
      </c>
      <c r="O994" s="172" t="s">
        <v>650</v>
      </c>
    </row>
    <row r="995" spans="2:15" s="57" customFormat="1" ht="12.75" customHeight="1" x14ac:dyDescent="0.2">
      <c r="B995" s="58"/>
      <c r="C995" s="64"/>
      <c r="E995" s="137" t="s">
        <v>767</v>
      </c>
      <c r="F995" s="57" t="s">
        <v>766</v>
      </c>
      <c r="G995" s="146" t="s">
        <v>716</v>
      </c>
      <c r="H995" s="173">
        <v>71.602572974426636</v>
      </c>
      <c r="I995" s="172" t="s">
        <v>717</v>
      </c>
      <c r="J995" s="172"/>
      <c r="K995" s="172"/>
      <c r="L995" s="173">
        <v>48.621806962142891</v>
      </c>
      <c r="M995" s="173">
        <v>145.54543572602572</v>
      </c>
      <c r="N995" s="172" t="s">
        <v>150</v>
      </c>
      <c r="O995" s="172" t="s">
        <v>650</v>
      </c>
    </row>
    <row r="996" spans="2:15" s="57" customFormat="1" ht="12.75" customHeight="1" x14ac:dyDescent="0.2">
      <c r="B996" s="58"/>
      <c r="C996" s="64"/>
      <c r="E996" s="137" t="s">
        <v>767</v>
      </c>
      <c r="F996" s="57" t="s">
        <v>766</v>
      </c>
      <c r="G996" s="146" t="s">
        <v>716</v>
      </c>
      <c r="H996" s="173">
        <v>53.235211421519935</v>
      </c>
      <c r="I996" s="172" t="s">
        <v>717</v>
      </c>
      <c r="J996" s="172"/>
      <c r="K996" s="172"/>
      <c r="L996" s="173">
        <v>47.553052869480204</v>
      </c>
      <c r="M996" s="173">
        <v>83.009515821095619</v>
      </c>
      <c r="N996" s="172" t="s">
        <v>474</v>
      </c>
      <c r="O996" s="172" t="s">
        <v>650</v>
      </c>
    </row>
    <row r="997" spans="2:15" s="57" customFormat="1" ht="12.75" customHeight="1" x14ac:dyDescent="0.2">
      <c r="B997" s="58"/>
      <c r="C997" s="64"/>
      <c r="E997" s="137" t="s">
        <v>767</v>
      </c>
      <c r="F997" s="57" t="s">
        <v>766</v>
      </c>
      <c r="G997" s="146" t="s">
        <v>716</v>
      </c>
      <c r="H997" s="173">
        <v>67.531400115884082</v>
      </c>
      <c r="I997" s="172" t="s">
        <v>717</v>
      </c>
      <c r="J997" s="172"/>
      <c r="K997" s="172"/>
      <c r="L997" s="173">
        <v>56.163021279754695</v>
      </c>
      <c r="M997" s="173">
        <v>161.47732155182518</v>
      </c>
      <c r="N997" s="172" t="s">
        <v>475</v>
      </c>
      <c r="O997" s="172" t="s">
        <v>650</v>
      </c>
    </row>
    <row r="998" spans="2:15" s="57" customFormat="1" ht="12.75" customHeight="1" x14ac:dyDescent="0.2">
      <c r="B998" s="58"/>
      <c r="C998" s="64"/>
      <c r="E998" s="137" t="s">
        <v>767</v>
      </c>
      <c r="F998" s="57" t="s">
        <v>766</v>
      </c>
      <c r="G998" s="146" t="s">
        <v>716</v>
      </c>
      <c r="H998" s="173">
        <v>77.765298462165305</v>
      </c>
      <c r="I998" s="172" t="s">
        <v>717</v>
      </c>
      <c r="J998" s="172"/>
      <c r="K998" s="172"/>
      <c r="L998" s="173">
        <v>61.831440580763356</v>
      </c>
      <c r="M998" s="173">
        <v>164.22321590976728</v>
      </c>
      <c r="N998" s="172" t="s">
        <v>476</v>
      </c>
      <c r="O998" s="172" t="s">
        <v>650</v>
      </c>
    </row>
    <row r="999" spans="2:15" s="57" customFormat="1" ht="12.75" customHeight="1" x14ac:dyDescent="0.2">
      <c r="B999" s="58"/>
      <c r="C999" s="64"/>
      <c r="E999" s="137" t="s">
        <v>767</v>
      </c>
      <c r="F999" s="57" t="s">
        <v>766</v>
      </c>
      <c r="G999" s="146" t="s">
        <v>716</v>
      </c>
      <c r="H999" s="173">
        <v>253.1508446192031</v>
      </c>
      <c r="I999" s="172" t="s">
        <v>717</v>
      </c>
      <c r="J999" s="172"/>
      <c r="K999" s="172"/>
      <c r="L999" s="173">
        <v>175.6216464683053</v>
      </c>
      <c r="M999" s="173">
        <v>359.67944590459911</v>
      </c>
      <c r="N999" s="172" t="s">
        <v>471</v>
      </c>
      <c r="O999" s="172" t="s">
        <v>650</v>
      </c>
    </row>
    <row r="1000" spans="2:15" s="57" customFormat="1" ht="12.75" customHeight="1" x14ac:dyDescent="0.2">
      <c r="B1000" s="58"/>
      <c r="C1000" s="64"/>
      <c r="E1000" s="137" t="s">
        <v>767</v>
      </c>
      <c r="F1000" s="57" t="s">
        <v>766</v>
      </c>
      <c r="G1000" s="146" t="s">
        <v>716</v>
      </c>
      <c r="H1000" s="173">
        <v>28.362803841582313</v>
      </c>
      <c r="I1000" s="172" t="s">
        <v>717</v>
      </c>
      <c r="J1000" s="172"/>
      <c r="K1000" s="172"/>
      <c r="L1000" s="173">
        <v>25.656769426360192</v>
      </c>
      <c r="M1000" s="173">
        <v>63.867052085105044</v>
      </c>
      <c r="N1000" s="172" t="s">
        <v>151</v>
      </c>
      <c r="O1000" s="172" t="s">
        <v>650</v>
      </c>
    </row>
    <row r="1001" spans="2:15" s="57" customFormat="1" ht="12.75" customHeight="1" x14ac:dyDescent="0.2">
      <c r="B1001" s="58"/>
      <c r="C1001" s="64"/>
      <c r="E1001" s="137" t="s">
        <v>767</v>
      </c>
      <c r="F1001" s="57" t="s">
        <v>766</v>
      </c>
      <c r="G1001" s="146" t="s">
        <v>716</v>
      </c>
      <c r="H1001" s="173">
        <v>80.648888551483765</v>
      </c>
      <c r="I1001" s="172" t="s">
        <v>717</v>
      </c>
      <c r="J1001" s="172"/>
      <c r="K1001" s="172"/>
      <c r="L1001" s="173">
        <v>58.963988079578399</v>
      </c>
      <c r="M1001" s="173">
        <v>153.44781647313866</v>
      </c>
      <c r="N1001" s="172" t="s">
        <v>153</v>
      </c>
      <c r="O1001" s="172" t="s">
        <v>650</v>
      </c>
    </row>
    <row r="1002" spans="2:15" s="57" customFormat="1" ht="12.75" customHeight="1" x14ac:dyDescent="0.2">
      <c r="B1002" s="58"/>
      <c r="C1002" s="64"/>
      <c r="E1002" s="137" t="s">
        <v>767</v>
      </c>
      <c r="F1002" s="57" t="s">
        <v>766</v>
      </c>
      <c r="G1002" s="146" t="s">
        <v>716</v>
      </c>
      <c r="H1002" s="173">
        <v>91.420916533000337</v>
      </c>
      <c r="I1002" s="172" t="s">
        <v>717</v>
      </c>
      <c r="J1002" s="172"/>
      <c r="K1002" s="172"/>
      <c r="L1002" s="173">
        <v>71.733355174045855</v>
      </c>
      <c r="M1002" s="173">
        <v>162.09181736196473</v>
      </c>
      <c r="N1002" s="172" t="s">
        <v>154</v>
      </c>
      <c r="O1002" s="172" t="s">
        <v>650</v>
      </c>
    </row>
    <row r="1003" spans="2:15" s="57" customFormat="1" ht="12.75" customHeight="1" x14ac:dyDescent="0.2">
      <c r="B1003" s="58"/>
      <c r="C1003" s="64"/>
      <c r="E1003" s="137" t="s">
        <v>767</v>
      </c>
      <c r="F1003" s="57" t="s">
        <v>766</v>
      </c>
      <c r="G1003" s="146" t="s">
        <v>716</v>
      </c>
      <c r="H1003" s="173">
        <v>55.416024914755745</v>
      </c>
      <c r="I1003" s="172" t="s">
        <v>717</v>
      </c>
      <c r="J1003" s="172"/>
      <c r="K1003" s="172"/>
      <c r="L1003" s="173">
        <v>36.914674140408323</v>
      </c>
      <c r="M1003" s="173">
        <v>86.278603687766974</v>
      </c>
      <c r="N1003" s="172" t="s">
        <v>157</v>
      </c>
      <c r="O1003" s="172" t="s">
        <v>650</v>
      </c>
    </row>
    <row r="1004" spans="2:15" s="57" customFormat="1" ht="12.75" customHeight="1" x14ac:dyDescent="0.2">
      <c r="B1004" s="58"/>
      <c r="C1004" s="64"/>
      <c r="E1004" s="137" t="s">
        <v>767</v>
      </c>
      <c r="F1004" s="57" t="s">
        <v>766</v>
      </c>
      <c r="G1004" s="146" t="s">
        <v>716</v>
      </c>
      <c r="H1004" s="173">
        <v>64.881711799498859</v>
      </c>
      <c r="I1004" s="172" t="s">
        <v>717</v>
      </c>
      <c r="J1004" s="172"/>
      <c r="K1004" s="172"/>
      <c r="L1004" s="173">
        <v>43.662089239340304</v>
      </c>
      <c r="M1004" s="173">
        <v>158.90710920112659</v>
      </c>
      <c r="N1004" s="172" t="s">
        <v>492</v>
      </c>
      <c r="O1004" s="172" t="s">
        <v>650</v>
      </c>
    </row>
    <row r="1005" spans="2:15" s="57" customFormat="1" ht="12.75" customHeight="1" x14ac:dyDescent="0.2">
      <c r="B1005" s="58"/>
      <c r="C1005" s="64"/>
      <c r="E1005" s="137" t="s">
        <v>767</v>
      </c>
      <c r="F1005" s="57" t="s">
        <v>766</v>
      </c>
      <c r="G1005" s="146" t="s">
        <v>716</v>
      </c>
      <c r="H1005" s="173">
        <v>114.24638291928377</v>
      </c>
      <c r="I1005" s="172" t="s">
        <v>717</v>
      </c>
      <c r="J1005" s="172"/>
      <c r="K1005" s="172"/>
      <c r="L1005" s="173">
        <v>91.530244505023433</v>
      </c>
      <c r="M1005" s="173">
        <v>189.01261322554475</v>
      </c>
      <c r="N1005" s="172" t="s">
        <v>155</v>
      </c>
      <c r="O1005" s="172" t="s">
        <v>650</v>
      </c>
    </row>
    <row r="1006" spans="2:15" s="57" customFormat="1" ht="12.75" customHeight="1" x14ac:dyDescent="0.2">
      <c r="B1006" s="58"/>
      <c r="C1006" s="64"/>
      <c r="E1006" s="137" t="s">
        <v>767</v>
      </c>
      <c r="F1006" s="57" t="s">
        <v>766</v>
      </c>
      <c r="G1006" s="146" t="s">
        <v>716</v>
      </c>
      <c r="H1006" s="173">
        <v>131.39466389752812</v>
      </c>
      <c r="I1006" s="172" t="s">
        <v>717</v>
      </c>
      <c r="J1006" s="172"/>
      <c r="K1006" s="172"/>
      <c r="L1006" s="173">
        <v>85.765619455389213</v>
      </c>
      <c r="M1006" s="173">
        <v>215.12556073449579</v>
      </c>
      <c r="N1006" s="172" t="s">
        <v>497</v>
      </c>
      <c r="O1006" s="172" t="s">
        <v>650</v>
      </c>
    </row>
    <row r="1007" spans="2:15" s="57" customFormat="1" ht="12.75" customHeight="1" x14ac:dyDescent="0.2">
      <c r="B1007" s="58"/>
      <c r="C1007" s="64"/>
      <c r="E1007" s="137" t="s">
        <v>767</v>
      </c>
      <c r="F1007" s="57" t="s">
        <v>766</v>
      </c>
      <c r="G1007" s="146" t="s">
        <v>716</v>
      </c>
      <c r="H1007" s="173">
        <v>67.025127619505099</v>
      </c>
      <c r="I1007" s="172" t="s">
        <v>717</v>
      </c>
      <c r="J1007" s="172"/>
      <c r="K1007" s="172"/>
      <c r="L1007" s="173">
        <v>46.688263806508871</v>
      </c>
      <c r="M1007" s="173">
        <v>140.15499609733706</v>
      </c>
      <c r="N1007" s="172" t="s">
        <v>498</v>
      </c>
      <c r="O1007" s="172" t="s">
        <v>650</v>
      </c>
    </row>
    <row r="1008" spans="2:15" s="57" customFormat="1" ht="12.75" customHeight="1" x14ac:dyDescent="0.2">
      <c r="B1008" s="58"/>
      <c r="C1008" s="64"/>
      <c r="E1008" s="137" t="s">
        <v>767</v>
      </c>
      <c r="F1008" s="57" t="s">
        <v>766</v>
      </c>
      <c r="G1008" s="146" t="s">
        <v>716</v>
      </c>
      <c r="H1008" s="173">
        <v>45.418746197311201</v>
      </c>
      <c r="I1008" s="172" t="s">
        <v>717</v>
      </c>
      <c r="J1008" s="172"/>
      <c r="K1008" s="172"/>
      <c r="L1008" s="173">
        <v>36.231518175428583</v>
      </c>
      <c r="M1008" s="173">
        <v>68.200096461703339</v>
      </c>
      <c r="N1008" s="172" t="s">
        <v>499</v>
      </c>
      <c r="O1008" s="172" t="s">
        <v>650</v>
      </c>
    </row>
    <row r="1009" spans="2:15" s="57" customFormat="1" ht="12.75" customHeight="1" x14ac:dyDescent="0.2">
      <c r="B1009" s="58"/>
      <c r="C1009" s="64"/>
      <c r="E1009" s="137" t="s">
        <v>767</v>
      </c>
      <c r="F1009" s="57" t="s">
        <v>766</v>
      </c>
      <c r="G1009" s="146" t="s">
        <v>716</v>
      </c>
      <c r="H1009" s="173">
        <v>50.702026294848096</v>
      </c>
      <c r="I1009" s="172" t="s">
        <v>717</v>
      </c>
      <c r="J1009" s="172"/>
      <c r="K1009" s="172"/>
      <c r="L1009" s="173">
        <v>44.679305436684345</v>
      </c>
      <c r="M1009" s="173">
        <v>95.280532274695034</v>
      </c>
      <c r="N1009" s="172" t="s">
        <v>501</v>
      </c>
      <c r="O1009" s="172" t="s">
        <v>650</v>
      </c>
    </row>
    <row r="1010" spans="2:15" s="57" customFormat="1" ht="12.75" customHeight="1" x14ac:dyDescent="0.2">
      <c r="B1010" s="58"/>
      <c r="C1010" s="64"/>
      <c r="E1010" s="137" t="s">
        <v>767</v>
      </c>
      <c r="F1010" s="57" t="s">
        <v>766</v>
      </c>
      <c r="G1010" s="146" t="s">
        <v>716</v>
      </c>
      <c r="H1010" s="173">
        <v>84.756869209901865</v>
      </c>
      <c r="I1010" s="172" t="s">
        <v>717</v>
      </c>
      <c r="J1010" s="172"/>
      <c r="K1010" s="172"/>
      <c r="L1010" s="173">
        <v>55.861301394277248</v>
      </c>
      <c r="M1010" s="173">
        <v>148.13186682319517</v>
      </c>
      <c r="N1010" s="172" t="s">
        <v>506</v>
      </c>
      <c r="O1010" s="172" t="s">
        <v>650</v>
      </c>
    </row>
    <row r="1011" spans="2:15" s="57" customFormat="1" ht="12.75" customHeight="1" x14ac:dyDescent="0.2">
      <c r="B1011" s="58"/>
      <c r="C1011" s="64"/>
      <c r="E1011" s="137" t="s">
        <v>767</v>
      </c>
      <c r="F1011" s="57" t="s">
        <v>766</v>
      </c>
      <c r="G1011" s="146" t="s">
        <v>716</v>
      </c>
      <c r="H1011" s="173">
        <v>68.806822714544666</v>
      </c>
      <c r="I1011" s="172" t="s">
        <v>717</v>
      </c>
      <c r="J1011" s="172"/>
      <c r="K1011" s="172"/>
      <c r="L1011" s="173">
        <v>54.583149764654138</v>
      </c>
      <c r="M1011" s="173">
        <v>181.60659482267931</v>
      </c>
      <c r="N1011" s="172" t="s">
        <v>516</v>
      </c>
      <c r="O1011" s="172" t="s">
        <v>650</v>
      </c>
    </row>
    <row r="1012" spans="2:15" s="57" customFormat="1" ht="12.75" customHeight="1" x14ac:dyDescent="0.2">
      <c r="B1012" s="58"/>
      <c r="C1012" s="64"/>
      <c r="E1012" s="137" t="s">
        <v>767</v>
      </c>
      <c r="F1012" s="57" t="s">
        <v>766</v>
      </c>
      <c r="G1012" s="146" t="s">
        <v>716</v>
      </c>
      <c r="H1012" s="173">
        <v>74.338271174684763</v>
      </c>
      <c r="I1012" s="172" t="s">
        <v>717</v>
      </c>
      <c r="J1012" s="172"/>
      <c r="K1012" s="172"/>
      <c r="L1012" s="173">
        <v>57.442019099590695</v>
      </c>
      <c r="M1012" s="173">
        <v>146.30597177637645</v>
      </c>
      <c r="N1012" s="172" t="s">
        <v>159</v>
      </c>
      <c r="O1012" s="172" t="s">
        <v>650</v>
      </c>
    </row>
    <row r="1013" spans="2:15" s="57" customFormat="1" ht="12.75" customHeight="1" x14ac:dyDescent="0.2">
      <c r="B1013" s="58"/>
      <c r="C1013" s="64"/>
      <c r="E1013" s="137" t="s">
        <v>767</v>
      </c>
      <c r="F1013" s="57" t="s">
        <v>766</v>
      </c>
      <c r="G1013" s="146" t="s">
        <v>716</v>
      </c>
      <c r="H1013" s="173">
        <v>132.35776084037636</v>
      </c>
      <c r="I1013" s="172" t="s">
        <v>717</v>
      </c>
      <c r="J1013" s="172"/>
      <c r="K1013" s="172"/>
      <c r="L1013" s="173">
        <v>98.249872484436324</v>
      </c>
      <c r="M1013" s="173">
        <v>756.2097957878002</v>
      </c>
      <c r="N1013" s="172" t="s">
        <v>158</v>
      </c>
      <c r="O1013" s="172" t="s">
        <v>650</v>
      </c>
    </row>
    <row r="1014" spans="2:15" s="57" customFormat="1" ht="12.75" customHeight="1" x14ac:dyDescent="0.2">
      <c r="B1014" s="58"/>
      <c r="C1014" s="64"/>
      <c r="E1014" s="137" t="s">
        <v>767</v>
      </c>
      <c r="F1014" s="57" t="s">
        <v>766</v>
      </c>
      <c r="G1014" s="146" t="s">
        <v>716</v>
      </c>
      <c r="H1014" s="173">
        <v>147.71913431546275</v>
      </c>
      <c r="I1014" s="172" t="s">
        <v>717</v>
      </c>
      <c r="J1014" s="172"/>
      <c r="K1014" s="172"/>
      <c r="L1014" s="173">
        <v>115.11524087308793</v>
      </c>
      <c r="M1014" s="173">
        <v>211.73209165881389</v>
      </c>
      <c r="N1014" s="172" t="s">
        <v>161</v>
      </c>
      <c r="O1014" s="172" t="s">
        <v>650</v>
      </c>
    </row>
    <row r="1015" spans="2:15" s="57" customFormat="1" ht="12.75" customHeight="1" x14ac:dyDescent="0.2">
      <c r="B1015" s="58"/>
      <c r="C1015" s="64"/>
      <c r="E1015" s="137" t="s">
        <v>767</v>
      </c>
      <c r="F1015" s="57" t="s">
        <v>766</v>
      </c>
      <c r="G1015" s="146" t="s">
        <v>716</v>
      </c>
      <c r="H1015" s="173">
        <v>121.88131482541297</v>
      </c>
      <c r="I1015" s="172" t="s">
        <v>717</v>
      </c>
      <c r="J1015" s="172"/>
      <c r="K1015" s="172"/>
      <c r="L1015" s="173">
        <v>107.49656855806265</v>
      </c>
      <c r="M1015" s="173">
        <v>169.21668732317147</v>
      </c>
      <c r="N1015" s="172" t="s">
        <v>160</v>
      </c>
      <c r="O1015" s="172" t="s">
        <v>650</v>
      </c>
    </row>
    <row r="1016" spans="2:15" s="57" customFormat="1" ht="12.75" customHeight="1" x14ac:dyDescent="0.2">
      <c r="B1016" s="58"/>
      <c r="C1016" s="64"/>
      <c r="E1016" s="137" t="s">
        <v>767</v>
      </c>
      <c r="F1016" s="57" t="s">
        <v>766</v>
      </c>
      <c r="G1016" s="146" t="s">
        <v>716</v>
      </c>
      <c r="H1016" s="173">
        <v>52.73030604824369</v>
      </c>
      <c r="I1016" s="172" t="s">
        <v>717</v>
      </c>
      <c r="J1016" s="172"/>
      <c r="K1016" s="172"/>
      <c r="L1016" s="173">
        <v>45.173797770977998</v>
      </c>
      <c r="M1016" s="173">
        <v>127.5208484610979</v>
      </c>
      <c r="N1016" s="172" t="s">
        <v>162</v>
      </c>
      <c r="O1016" s="172" t="s">
        <v>650</v>
      </c>
    </row>
    <row r="1017" spans="2:15" s="57" customFormat="1" ht="12.75" customHeight="1" x14ac:dyDescent="0.2">
      <c r="B1017" s="58"/>
      <c r="C1017" s="64"/>
      <c r="E1017" s="137" t="s">
        <v>767</v>
      </c>
      <c r="F1017" s="57" t="s">
        <v>766</v>
      </c>
      <c r="G1017" s="146" t="s">
        <v>716</v>
      </c>
      <c r="H1017" s="173">
        <v>66.665527086606659</v>
      </c>
      <c r="I1017" s="172" t="s">
        <v>717</v>
      </c>
      <c r="J1017" s="172"/>
      <c r="K1017" s="172"/>
      <c r="L1017" s="173">
        <v>50.771030107310793</v>
      </c>
      <c r="M1017" s="173">
        <v>194.02805077107166</v>
      </c>
      <c r="N1017" s="172" t="s">
        <v>522</v>
      </c>
      <c r="O1017" s="172" t="s">
        <v>650</v>
      </c>
    </row>
    <row r="1018" spans="2:15" s="57" customFormat="1" ht="12.75" customHeight="1" x14ac:dyDescent="0.2">
      <c r="B1018" s="58"/>
      <c r="C1018" s="64"/>
      <c r="E1018" s="137" t="s">
        <v>767</v>
      </c>
      <c r="F1018" s="57" t="s">
        <v>766</v>
      </c>
      <c r="G1018" s="146" t="s">
        <v>716</v>
      </c>
      <c r="H1018" s="173">
        <v>54.898902928930639</v>
      </c>
      <c r="I1018" s="172" t="s">
        <v>717</v>
      </c>
      <c r="J1018" s="172"/>
      <c r="K1018" s="172"/>
      <c r="L1018" s="173">
        <v>47.298666152444213</v>
      </c>
      <c r="M1018" s="173">
        <v>134.45702596468567</v>
      </c>
      <c r="N1018" s="172" t="s">
        <v>524</v>
      </c>
      <c r="O1018" s="172" t="s">
        <v>650</v>
      </c>
    </row>
    <row r="1019" spans="2:15" s="57" customFormat="1" ht="12.75" customHeight="1" x14ac:dyDescent="0.2">
      <c r="B1019" s="58"/>
      <c r="C1019" s="64"/>
      <c r="E1019" s="137" t="s">
        <v>767</v>
      </c>
      <c r="F1019" s="57" t="s">
        <v>766</v>
      </c>
      <c r="G1019" s="146" t="s">
        <v>716</v>
      </c>
      <c r="H1019" s="173">
        <v>83.906598581482072</v>
      </c>
      <c r="I1019" s="172" t="s">
        <v>717</v>
      </c>
      <c r="J1019" s="172"/>
      <c r="K1019" s="172"/>
      <c r="L1019" s="173">
        <v>66.957110165476664</v>
      </c>
      <c r="M1019" s="173">
        <v>153.59746305241109</v>
      </c>
      <c r="N1019" s="172" t="s">
        <v>164</v>
      </c>
      <c r="O1019" s="172" t="s">
        <v>650</v>
      </c>
    </row>
    <row r="1020" spans="2:15" s="57" customFormat="1" ht="12.75" customHeight="1" x14ac:dyDescent="0.2">
      <c r="B1020" s="58"/>
      <c r="C1020" s="64"/>
      <c r="E1020" s="137" t="s">
        <v>767</v>
      </c>
      <c r="F1020" s="57" t="s">
        <v>766</v>
      </c>
      <c r="G1020" s="146" t="s">
        <v>716</v>
      </c>
      <c r="H1020" s="173">
        <v>59.841634667535985</v>
      </c>
      <c r="I1020" s="172" t="s">
        <v>717</v>
      </c>
      <c r="J1020" s="172"/>
      <c r="K1020" s="172"/>
      <c r="L1020" s="173">
        <v>48.260878129482307</v>
      </c>
      <c r="M1020" s="173">
        <v>127.46440079837529</v>
      </c>
      <c r="N1020" s="172" t="s">
        <v>163</v>
      </c>
      <c r="O1020" s="172" t="s">
        <v>650</v>
      </c>
    </row>
    <row r="1021" spans="2:15" s="57" customFormat="1" ht="12.75" customHeight="1" x14ac:dyDescent="0.2">
      <c r="B1021" s="58"/>
      <c r="C1021" s="64"/>
      <c r="E1021" s="137" t="s">
        <v>767</v>
      </c>
      <c r="F1021" s="57" t="s">
        <v>766</v>
      </c>
      <c r="G1021" s="146" t="s">
        <v>716</v>
      </c>
      <c r="H1021" s="173">
        <v>81.448783633334614</v>
      </c>
      <c r="I1021" s="172" t="s">
        <v>717</v>
      </c>
      <c r="J1021" s="172"/>
      <c r="K1021" s="172"/>
      <c r="L1021" s="173">
        <v>58.249619076033213</v>
      </c>
      <c r="M1021" s="173">
        <v>328.23324544200932</v>
      </c>
      <c r="N1021" s="172" t="s">
        <v>529</v>
      </c>
      <c r="O1021" s="172" t="s">
        <v>650</v>
      </c>
    </row>
    <row r="1022" spans="2:15" s="57" customFormat="1" ht="12.75" customHeight="1" x14ac:dyDescent="0.2">
      <c r="B1022" s="58"/>
      <c r="C1022" s="64"/>
      <c r="E1022" s="137" t="s">
        <v>767</v>
      </c>
      <c r="F1022" s="57" t="s">
        <v>766</v>
      </c>
      <c r="G1022" s="146" t="s">
        <v>716</v>
      </c>
      <c r="H1022" s="173">
        <v>77.053615212775767</v>
      </c>
      <c r="I1022" s="172" t="s">
        <v>717</v>
      </c>
      <c r="J1022" s="172"/>
      <c r="K1022" s="172"/>
      <c r="L1022" s="173">
        <v>63.597463530926873</v>
      </c>
      <c r="M1022" s="173">
        <v>153.79577016020804</v>
      </c>
      <c r="N1022" s="172" t="s">
        <v>531</v>
      </c>
      <c r="O1022" s="172" t="s">
        <v>650</v>
      </c>
    </row>
    <row r="1023" spans="2:15" s="57" customFormat="1" ht="12.75" customHeight="1" x14ac:dyDescent="0.2">
      <c r="B1023" s="58"/>
      <c r="C1023" s="64"/>
      <c r="E1023" s="137" t="s">
        <v>767</v>
      </c>
      <c r="F1023" s="57" t="s">
        <v>766</v>
      </c>
      <c r="G1023" s="146" t="s">
        <v>716</v>
      </c>
      <c r="H1023" s="173">
        <v>95.255945798888149</v>
      </c>
      <c r="I1023" s="172" t="s">
        <v>717</v>
      </c>
      <c r="J1023" s="172"/>
      <c r="K1023" s="172"/>
      <c r="L1023" s="173">
        <v>71.067837263113063</v>
      </c>
      <c r="M1023" s="173">
        <v>177.76874047784844</v>
      </c>
      <c r="N1023" s="172" t="s">
        <v>165</v>
      </c>
      <c r="O1023" s="172" t="s">
        <v>650</v>
      </c>
    </row>
    <row r="1024" spans="2:15" s="57" customFormat="1" ht="12.75" customHeight="1" x14ac:dyDescent="0.2">
      <c r="B1024" s="58"/>
      <c r="C1024" s="64"/>
      <c r="E1024" s="137" t="s">
        <v>767</v>
      </c>
      <c r="F1024" s="57" t="s">
        <v>766</v>
      </c>
      <c r="G1024" s="146" t="s">
        <v>716</v>
      </c>
      <c r="H1024" s="173">
        <v>84.371764143306692</v>
      </c>
      <c r="I1024" s="172" t="s">
        <v>717</v>
      </c>
      <c r="J1024" s="172"/>
      <c r="K1024" s="172"/>
      <c r="L1024" s="173">
        <v>65.886326230716648</v>
      </c>
      <c r="M1024" s="173">
        <v>212.18105710451002</v>
      </c>
      <c r="N1024" s="172" t="s">
        <v>536</v>
      </c>
      <c r="O1024" s="172" t="s">
        <v>650</v>
      </c>
    </row>
    <row r="1025" spans="2:15" s="57" customFormat="1" ht="12.75" customHeight="1" x14ac:dyDescent="0.2">
      <c r="B1025" s="58"/>
      <c r="C1025" s="64"/>
      <c r="E1025" s="137" t="s">
        <v>767</v>
      </c>
      <c r="F1025" s="57" t="s">
        <v>766</v>
      </c>
      <c r="G1025" s="146" t="s">
        <v>716</v>
      </c>
      <c r="H1025" s="173">
        <v>111.56406245961702</v>
      </c>
      <c r="I1025" s="172" t="s">
        <v>717</v>
      </c>
      <c r="J1025" s="172"/>
      <c r="K1025" s="172"/>
      <c r="L1025" s="173">
        <v>85.892846285703754</v>
      </c>
      <c r="M1025" s="173">
        <v>177.44801096171992</v>
      </c>
      <c r="N1025" s="172" t="s">
        <v>167</v>
      </c>
      <c r="O1025" s="172" t="s">
        <v>650</v>
      </c>
    </row>
    <row r="1026" spans="2:15" s="57" customFormat="1" ht="12.75" customHeight="1" x14ac:dyDescent="0.2">
      <c r="B1026" s="58"/>
      <c r="C1026" s="64"/>
      <c r="E1026" s="137" t="s">
        <v>767</v>
      </c>
      <c r="F1026" s="57" t="s">
        <v>766</v>
      </c>
      <c r="G1026" s="146" t="s">
        <v>716</v>
      </c>
      <c r="H1026" s="173">
        <v>127.97875117813618</v>
      </c>
      <c r="I1026" s="172" t="s">
        <v>717</v>
      </c>
      <c r="J1026" s="172"/>
      <c r="K1026" s="172"/>
      <c r="L1026" s="173">
        <v>100.73595454255988</v>
      </c>
      <c r="M1026" s="173">
        <v>186.20919053959111</v>
      </c>
      <c r="N1026" s="172" t="s">
        <v>546</v>
      </c>
      <c r="O1026" s="172" t="s">
        <v>650</v>
      </c>
    </row>
    <row r="1027" spans="2:15" s="57" customFormat="1" ht="12.75" customHeight="1" x14ac:dyDescent="0.2">
      <c r="B1027" s="58"/>
      <c r="C1027" s="64"/>
      <c r="E1027" s="137" t="s">
        <v>767</v>
      </c>
      <c r="F1027" s="57" t="s">
        <v>766</v>
      </c>
      <c r="G1027" s="146" t="s">
        <v>716</v>
      </c>
      <c r="H1027" s="173">
        <v>85.346985678603346</v>
      </c>
      <c r="I1027" s="172" t="s">
        <v>717</v>
      </c>
      <c r="J1027" s="172"/>
      <c r="K1027" s="172"/>
      <c r="L1027" s="173">
        <v>56.376267984442237</v>
      </c>
      <c r="M1027" s="173">
        <v>102.67944589637909</v>
      </c>
      <c r="N1027" s="172" t="s">
        <v>166</v>
      </c>
      <c r="O1027" s="172" t="s">
        <v>650</v>
      </c>
    </row>
    <row r="1028" spans="2:15" s="57" customFormat="1" ht="12.75" customHeight="1" x14ac:dyDescent="0.2">
      <c r="B1028" s="58"/>
      <c r="C1028" s="64"/>
      <c r="E1028" s="137" t="s">
        <v>767</v>
      </c>
      <c r="F1028" s="57" t="s">
        <v>766</v>
      </c>
      <c r="G1028" s="146" t="s">
        <v>716</v>
      </c>
      <c r="H1028" s="173">
        <v>80.860391891483445</v>
      </c>
      <c r="I1028" s="172" t="s">
        <v>717</v>
      </c>
      <c r="J1028" s="172"/>
      <c r="K1028" s="172"/>
      <c r="L1028" s="173">
        <v>64.123628361496941</v>
      </c>
      <c r="M1028" s="173">
        <v>177.98513756183598</v>
      </c>
      <c r="N1028" s="172" t="s">
        <v>554</v>
      </c>
      <c r="O1028" s="172" t="s">
        <v>650</v>
      </c>
    </row>
    <row r="1029" spans="2:15" s="57" customFormat="1" ht="12.75" customHeight="1" x14ac:dyDescent="0.2">
      <c r="B1029" s="58"/>
      <c r="C1029" s="64"/>
      <c r="E1029" s="137" t="s">
        <v>767</v>
      </c>
      <c r="F1029" s="57" t="s">
        <v>766</v>
      </c>
      <c r="G1029" s="146" t="s">
        <v>716</v>
      </c>
      <c r="H1029" s="173">
        <v>174.49249471842137</v>
      </c>
      <c r="I1029" s="172" t="s">
        <v>717</v>
      </c>
      <c r="J1029" s="172"/>
      <c r="K1029" s="172"/>
      <c r="L1029" s="173">
        <v>118.06857887690001</v>
      </c>
      <c r="M1029" s="173">
        <v>453.20803434196927</v>
      </c>
      <c r="N1029" s="172" t="s">
        <v>556</v>
      </c>
      <c r="O1029" s="172" t="s">
        <v>650</v>
      </c>
    </row>
    <row r="1030" spans="2:15" s="57" customFormat="1" ht="12.75" customHeight="1" x14ac:dyDescent="0.2">
      <c r="B1030" s="58"/>
      <c r="C1030" s="64"/>
      <c r="E1030" s="137" t="s">
        <v>767</v>
      </c>
      <c r="F1030" s="57" t="s">
        <v>766</v>
      </c>
      <c r="G1030" s="146" t="s">
        <v>716</v>
      </c>
      <c r="H1030" s="173">
        <v>33.864973833680587</v>
      </c>
      <c r="I1030" s="172" t="s">
        <v>717</v>
      </c>
      <c r="J1030" s="172"/>
      <c r="K1030" s="172"/>
      <c r="L1030" s="173">
        <v>28.142726774161215</v>
      </c>
      <c r="M1030" s="173">
        <v>88.760877932245933</v>
      </c>
      <c r="N1030" s="172" t="s">
        <v>560</v>
      </c>
      <c r="O1030" s="172" t="s">
        <v>650</v>
      </c>
    </row>
    <row r="1031" spans="2:15" s="57" customFormat="1" ht="12.75" customHeight="1" x14ac:dyDescent="0.2">
      <c r="B1031" s="58"/>
      <c r="C1031" s="64"/>
      <c r="E1031" s="137" t="s">
        <v>767</v>
      </c>
      <c r="F1031" s="57" t="s">
        <v>766</v>
      </c>
      <c r="G1031" s="146" t="s">
        <v>716</v>
      </c>
      <c r="H1031" s="173">
        <v>70.922700529922778</v>
      </c>
      <c r="I1031" s="172" t="s">
        <v>717</v>
      </c>
      <c r="J1031" s="172"/>
      <c r="K1031" s="172"/>
      <c r="L1031" s="173">
        <v>36.594363155945217</v>
      </c>
      <c r="M1031" s="173">
        <v>115.11765502915121</v>
      </c>
      <c r="N1031" s="172" t="s">
        <v>562</v>
      </c>
      <c r="O1031" s="172" t="s">
        <v>650</v>
      </c>
    </row>
    <row r="1032" spans="2:15" s="57" customFormat="1" ht="12.75" customHeight="1" x14ac:dyDescent="0.2">
      <c r="B1032" s="58"/>
      <c r="C1032" s="64"/>
      <c r="E1032" s="137" t="s">
        <v>767</v>
      </c>
      <c r="F1032" s="57" t="s">
        <v>766</v>
      </c>
      <c r="G1032" s="146" t="s">
        <v>716</v>
      </c>
      <c r="H1032" s="173">
        <v>98.128943373807687</v>
      </c>
      <c r="I1032" s="172" t="s">
        <v>717</v>
      </c>
      <c r="J1032" s="172"/>
      <c r="K1032" s="172"/>
      <c r="L1032" s="173">
        <v>68.172678654184111</v>
      </c>
      <c r="M1032" s="173">
        <v>156.78459104955965</v>
      </c>
      <c r="N1032" s="172" t="s">
        <v>564</v>
      </c>
      <c r="O1032" s="172" t="s">
        <v>650</v>
      </c>
    </row>
    <row r="1033" spans="2:15" s="57" customFormat="1" ht="12.75" customHeight="1" x14ac:dyDescent="0.2">
      <c r="B1033" s="58"/>
      <c r="C1033" s="64"/>
      <c r="E1033" s="137" t="s">
        <v>767</v>
      </c>
      <c r="F1033" s="57" t="s">
        <v>766</v>
      </c>
      <c r="G1033" s="146" t="s">
        <v>716</v>
      </c>
      <c r="H1033" s="173">
        <v>108.70574387775011</v>
      </c>
      <c r="I1033" s="172" t="s">
        <v>717</v>
      </c>
      <c r="J1033" s="172"/>
      <c r="K1033" s="172"/>
      <c r="L1033" s="173">
        <v>92.333895402495912</v>
      </c>
      <c r="M1033" s="173">
        <v>152.21332662353163</v>
      </c>
      <c r="N1033" s="172" t="s">
        <v>168</v>
      </c>
      <c r="O1033" s="172" t="s">
        <v>650</v>
      </c>
    </row>
    <row r="1034" spans="2:15" s="57" customFormat="1" ht="12.75" customHeight="1" x14ac:dyDescent="0.2">
      <c r="B1034" s="58"/>
      <c r="C1034" s="64"/>
      <c r="E1034" s="137" t="s">
        <v>767</v>
      </c>
      <c r="F1034" s="57" t="s">
        <v>766</v>
      </c>
      <c r="G1034" s="146" t="s">
        <v>716</v>
      </c>
      <c r="H1034" s="173">
        <v>48.432328762199361</v>
      </c>
      <c r="I1034" s="172" t="s">
        <v>717</v>
      </c>
      <c r="J1034" s="172"/>
      <c r="K1034" s="172"/>
      <c r="L1034" s="173">
        <v>39.060001083061337</v>
      </c>
      <c r="M1034" s="173">
        <v>98.802024157810649</v>
      </c>
      <c r="N1034" s="172" t="s">
        <v>87</v>
      </c>
      <c r="O1034" s="172" t="s">
        <v>650</v>
      </c>
    </row>
    <row r="1035" spans="2:15" s="57" customFormat="1" ht="12.75" customHeight="1" x14ac:dyDescent="0.2">
      <c r="B1035" s="58"/>
      <c r="C1035" s="64"/>
      <c r="E1035" s="137" t="s">
        <v>767</v>
      </c>
      <c r="F1035" s="57" t="s">
        <v>766</v>
      </c>
      <c r="G1035" s="146" t="s">
        <v>716</v>
      </c>
      <c r="H1035" s="173">
        <v>101.00784381076676</v>
      </c>
      <c r="I1035" s="172" t="s">
        <v>717</v>
      </c>
      <c r="J1035" s="172"/>
      <c r="K1035" s="172"/>
      <c r="L1035" s="173">
        <v>85.275207914908293</v>
      </c>
      <c r="M1035" s="173">
        <v>185.20085269580304</v>
      </c>
      <c r="N1035" s="172" t="s">
        <v>169</v>
      </c>
      <c r="O1035" s="172" t="s">
        <v>650</v>
      </c>
    </row>
    <row r="1036" spans="2:15" s="57" customFormat="1" ht="12.75" customHeight="1" x14ac:dyDescent="0.2">
      <c r="B1036" s="58"/>
      <c r="C1036" s="64"/>
      <c r="E1036" s="137" t="s">
        <v>767</v>
      </c>
      <c r="F1036" s="57" t="s">
        <v>766</v>
      </c>
      <c r="G1036" s="146" t="s">
        <v>716</v>
      </c>
      <c r="H1036" s="173">
        <v>105.69607836039285</v>
      </c>
      <c r="I1036" s="172" t="s">
        <v>717</v>
      </c>
      <c r="J1036" s="172"/>
      <c r="K1036" s="172"/>
      <c r="L1036" s="173">
        <v>91.722724998302596</v>
      </c>
      <c r="M1036" s="173">
        <v>210.88647535578019</v>
      </c>
      <c r="N1036" s="172" t="s">
        <v>569</v>
      </c>
      <c r="O1036" s="172" t="s">
        <v>650</v>
      </c>
    </row>
    <row r="1037" spans="2:15" s="57" customFormat="1" ht="12.75" customHeight="1" x14ac:dyDescent="0.2">
      <c r="B1037" s="58"/>
      <c r="C1037" s="64"/>
      <c r="E1037" s="137" t="s">
        <v>767</v>
      </c>
      <c r="F1037" s="57" t="s">
        <v>766</v>
      </c>
      <c r="G1037" s="146" t="s">
        <v>716</v>
      </c>
      <c r="H1037" s="173">
        <v>73.358283460184509</v>
      </c>
      <c r="I1037" s="172" t="s">
        <v>717</v>
      </c>
      <c r="J1037" s="172"/>
      <c r="K1037" s="172"/>
      <c r="L1037" s="173">
        <v>64.203322726781948</v>
      </c>
      <c r="M1037" s="173">
        <v>162.32236239468526</v>
      </c>
      <c r="N1037" s="172" t="s">
        <v>573</v>
      </c>
      <c r="O1037" s="172" t="s">
        <v>650</v>
      </c>
    </row>
    <row r="1038" spans="2:15" s="57" customFormat="1" ht="12.75" customHeight="1" x14ac:dyDescent="0.2">
      <c r="B1038" s="58"/>
      <c r="C1038" s="64"/>
      <c r="E1038" s="137" t="s">
        <v>767</v>
      </c>
      <c r="F1038" s="57" t="s">
        <v>766</v>
      </c>
      <c r="G1038" s="146" t="s">
        <v>716</v>
      </c>
      <c r="H1038" s="173">
        <v>94.646880007467146</v>
      </c>
      <c r="I1038" s="172" t="s">
        <v>717</v>
      </c>
      <c r="J1038" s="172"/>
      <c r="K1038" s="172"/>
      <c r="L1038" s="173">
        <v>58.446506137314955</v>
      </c>
      <c r="M1038" s="173">
        <v>236.53419077654303</v>
      </c>
      <c r="N1038" s="172" t="s">
        <v>170</v>
      </c>
      <c r="O1038" s="172" t="s">
        <v>650</v>
      </c>
    </row>
    <row r="1039" spans="2:15" s="57" customFormat="1" ht="12.75" customHeight="1" x14ac:dyDescent="0.2">
      <c r="B1039" s="58"/>
      <c r="C1039" s="64"/>
      <c r="E1039" s="137" t="s">
        <v>767</v>
      </c>
      <c r="F1039" s="57" t="s">
        <v>766</v>
      </c>
      <c r="G1039" s="146" t="s">
        <v>716</v>
      </c>
      <c r="H1039" s="173">
        <v>100.21688353308352</v>
      </c>
      <c r="I1039" s="172" t="s">
        <v>717</v>
      </c>
      <c r="J1039" s="172"/>
      <c r="K1039" s="172"/>
      <c r="L1039" s="173">
        <v>52.248747482086642</v>
      </c>
      <c r="M1039" s="173">
        <v>147.27839519961657</v>
      </c>
      <c r="N1039" s="172" t="s">
        <v>575</v>
      </c>
      <c r="O1039" s="172" t="s">
        <v>650</v>
      </c>
    </row>
    <row r="1040" spans="2:15" s="57" customFormat="1" ht="12.75" customHeight="1" x14ac:dyDescent="0.2">
      <c r="B1040" s="58"/>
      <c r="C1040" s="64"/>
      <c r="E1040" s="137" t="s">
        <v>767</v>
      </c>
      <c r="F1040" s="57" t="s">
        <v>766</v>
      </c>
      <c r="G1040" s="146" t="s">
        <v>716</v>
      </c>
      <c r="H1040" s="173">
        <v>70.994340945031752</v>
      </c>
      <c r="I1040" s="172" t="s">
        <v>717</v>
      </c>
      <c r="J1040" s="172"/>
      <c r="K1040" s="172"/>
      <c r="L1040" s="173">
        <v>56.920722561224792</v>
      </c>
      <c r="M1040" s="173">
        <v>177.06403828836378</v>
      </c>
      <c r="N1040" s="172" t="s">
        <v>577</v>
      </c>
      <c r="O1040" s="172" t="s">
        <v>650</v>
      </c>
    </row>
    <row r="1041" spans="2:15" s="57" customFormat="1" ht="12.75" customHeight="1" x14ac:dyDescent="0.2">
      <c r="B1041" s="58"/>
      <c r="C1041" s="64"/>
      <c r="E1041" s="137" t="s">
        <v>767</v>
      </c>
      <c r="F1041" s="57" t="s">
        <v>766</v>
      </c>
      <c r="G1041" s="146" t="s">
        <v>716</v>
      </c>
      <c r="H1041" s="173">
        <v>56.175806193362888</v>
      </c>
      <c r="I1041" s="172" t="s">
        <v>717</v>
      </c>
      <c r="J1041" s="172"/>
      <c r="K1041" s="172"/>
      <c r="L1041" s="173">
        <v>48.881693644482269</v>
      </c>
      <c r="M1041" s="173">
        <v>98.73868561507058</v>
      </c>
      <c r="N1041" s="172" t="s">
        <v>171</v>
      </c>
      <c r="O1041" s="172" t="s">
        <v>650</v>
      </c>
    </row>
    <row r="1042" spans="2:15" s="57" customFormat="1" ht="12.75" customHeight="1" x14ac:dyDescent="0.2">
      <c r="B1042" s="58"/>
      <c r="C1042" s="64"/>
      <c r="E1042" s="137" t="s">
        <v>767</v>
      </c>
      <c r="F1042" s="57" t="s">
        <v>766</v>
      </c>
      <c r="G1042" s="146" t="s">
        <v>716</v>
      </c>
      <c r="H1042" s="173">
        <v>91.489566710679711</v>
      </c>
      <c r="I1042" s="172" t="s">
        <v>717</v>
      </c>
      <c r="J1042" s="172"/>
      <c r="K1042" s="172"/>
      <c r="L1042" s="173">
        <v>62.093364351454369</v>
      </c>
      <c r="M1042" s="173">
        <v>141.04698961319352</v>
      </c>
      <c r="N1042" s="172" t="s">
        <v>148</v>
      </c>
      <c r="O1042" s="172" t="s">
        <v>650</v>
      </c>
    </row>
    <row r="1043" spans="2:15" s="57" customFormat="1" ht="12.75" customHeight="1" x14ac:dyDescent="0.2">
      <c r="B1043" s="58"/>
      <c r="C1043" s="64"/>
      <c r="E1043" s="137" t="s">
        <v>767</v>
      </c>
      <c r="F1043" s="57" t="s">
        <v>766</v>
      </c>
      <c r="G1043" s="146" t="s">
        <v>716</v>
      </c>
      <c r="H1043" s="173">
        <v>64.481236425363576</v>
      </c>
      <c r="I1043" s="172" t="s">
        <v>717</v>
      </c>
      <c r="J1043" s="172"/>
      <c r="K1043" s="172"/>
      <c r="L1043" s="173">
        <v>51.37329098358498</v>
      </c>
      <c r="M1043" s="173">
        <v>197.94690584473588</v>
      </c>
      <c r="N1043" s="172" t="s">
        <v>172</v>
      </c>
      <c r="O1043" s="172" t="s">
        <v>650</v>
      </c>
    </row>
    <row r="1044" spans="2:15" s="57" customFormat="1" ht="12.75" customHeight="1" x14ac:dyDescent="0.2">
      <c r="B1044" s="58"/>
      <c r="C1044" s="64"/>
      <c r="E1044" s="137" t="s">
        <v>767</v>
      </c>
      <c r="F1044" s="57" t="s">
        <v>766</v>
      </c>
      <c r="G1044" s="146" t="s">
        <v>716</v>
      </c>
      <c r="H1044" s="173">
        <v>84.320727934921607</v>
      </c>
      <c r="I1044" s="172" t="s">
        <v>717</v>
      </c>
      <c r="J1044" s="172"/>
      <c r="K1044" s="172"/>
      <c r="L1044" s="173">
        <v>69.882282720427057</v>
      </c>
      <c r="M1044" s="173">
        <v>155.82981702554792</v>
      </c>
      <c r="N1044" s="172" t="s">
        <v>173</v>
      </c>
      <c r="O1044" s="172" t="s">
        <v>650</v>
      </c>
    </row>
    <row r="1045" spans="2:15" s="57" customFormat="1" ht="12.75" customHeight="1" x14ac:dyDescent="0.2">
      <c r="B1045" s="58"/>
      <c r="C1045" s="64"/>
      <c r="E1045" s="137" t="s">
        <v>767</v>
      </c>
      <c r="F1045" s="57" t="s">
        <v>766</v>
      </c>
      <c r="G1045" s="146" t="s">
        <v>716</v>
      </c>
      <c r="H1045" s="173">
        <v>40.121138919746336</v>
      </c>
      <c r="I1045" s="172" t="s">
        <v>717</v>
      </c>
      <c r="J1045" s="172"/>
      <c r="K1045" s="172"/>
      <c r="L1045" s="173">
        <v>36.09730416212328</v>
      </c>
      <c r="M1045" s="173">
        <v>60.206640911098276</v>
      </c>
      <c r="N1045" s="172" t="s">
        <v>174</v>
      </c>
      <c r="O1045" s="172" t="s">
        <v>650</v>
      </c>
    </row>
    <row r="1046" spans="2:15" s="57" customFormat="1" ht="12.75" customHeight="1" x14ac:dyDescent="0.2">
      <c r="B1046" s="58"/>
      <c r="C1046" s="64"/>
      <c r="E1046" s="137" t="s">
        <v>767</v>
      </c>
      <c r="F1046" s="57" t="s">
        <v>766</v>
      </c>
      <c r="G1046" s="146" t="s">
        <v>716</v>
      </c>
      <c r="H1046" s="173">
        <v>66.533241570093125</v>
      </c>
      <c r="I1046" s="172" t="s">
        <v>717</v>
      </c>
      <c r="J1046" s="172"/>
      <c r="K1046" s="172"/>
      <c r="L1046" s="173">
        <v>53.299313717889206</v>
      </c>
      <c r="M1046" s="173">
        <v>176.2406355067005</v>
      </c>
      <c r="N1046" s="172" t="s">
        <v>593</v>
      </c>
      <c r="O1046" s="172" t="s">
        <v>650</v>
      </c>
    </row>
    <row r="1047" spans="2:15" s="57" customFormat="1" ht="12.75" customHeight="1" x14ac:dyDescent="0.2">
      <c r="B1047" s="58"/>
      <c r="C1047" s="64"/>
      <c r="E1047" s="137" t="s">
        <v>767</v>
      </c>
      <c r="F1047" s="57" t="s">
        <v>766</v>
      </c>
      <c r="G1047" s="146" t="s">
        <v>716</v>
      </c>
      <c r="H1047" s="173">
        <v>35.525557645701682</v>
      </c>
      <c r="I1047" s="172" t="s">
        <v>717</v>
      </c>
      <c r="J1047" s="172"/>
      <c r="K1047" s="172"/>
      <c r="L1047" s="173">
        <v>30.121784376410012</v>
      </c>
      <c r="M1047" s="173">
        <v>104.11451752507445</v>
      </c>
      <c r="N1047" s="172" t="s">
        <v>604</v>
      </c>
      <c r="O1047" s="172" t="s">
        <v>650</v>
      </c>
    </row>
    <row r="1048" spans="2:15" s="57" customFormat="1" ht="12.75" customHeight="1" x14ac:dyDescent="0.2">
      <c r="B1048" s="58"/>
      <c r="C1048" s="64"/>
      <c r="E1048" s="137" t="s">
        <v>767</v>
      </c>
      <c r="F1048" s="57" t="s">
        <v>766</v>
      </c>
      <c r="G1048" s="146" t="s">
        <v>716</v>
      </c>
      <c r="H1048" s="173">
        <v>128.65593659256382</v>
      </c>
      <c r="I1048" s="172" t="s">
        <v>717</v>
      </c>
      <c r="J1048" s="172"/>
      <c r="K1048" s="172"/>
      <c r="L1048" s="173">
        <v>91.255698579342081</v>
      </c>
      <c r="M1048" s="173">
        <v>203.23037143423483</v>
      </c>
      <c r="N1048" s="172" t="s">
        <v>175</v>
      </c>
      <c r="O1048" s="172" t="s">
        <v>650</v>
      </c>
    </row>
    <row r="1049" spans="2:15" s="57" customFormat="1" ht="12.75" customHeight="1" x14ac:dyDescent="0.2">
      <c r="B1049" s="58"/>
      <c r="C1049" s="64"/>
      <c r="E1049" s="137" t="s">
        <v>767</v>
      </c>
      <c r="F1049" s="57" t="s">
        <v>766</v>
      </c>
      <c r="G1049" s="146" t="s">
        <v>716</v>
      </c>
      <c r="H1049" s="173">
        <v>71.399799769947251</v>
      </c>
      <c r="I1049" s="172" t="s">
        <v>717</v>
      </c>
      <c r="J1049" s="172"/>
      <c r="K1049" s="172"/>
      <c r="L1049" s="173">
        <v>52.774283599218151</v>
      </c>
      <c r="M1049" s="173">
        <v>133.71314812196186</v>
      </c>
      <c r="N1049" s="172" t="s">
        <v>606</v>
      </c>
      <c r="O1049" s="172" t="s">
        <v>650</v>
      </c>
    </row>
    <row r="1050" spans="2:15" s="57" customFormat="1" ht="12.75" customHeight="1" x14ac:dyDescent="0.2">
      <c r="B1050" s="58"/>
      <c r="C1050" s="64"/>
      <c r="E1050" s="137" t="s">
        <v>767</v>
      </c>
      <c r="F1050" s="57" t="s">
        <v>766</v>
      </c>
      <c r="G1050" s="146" t="s">
        <v>716</v>
      </c>
      <c r="H1050" s="173">
        <v>257.76787474050116</v>
      </c>
      <c r="I1050" s="172" t="s">
        <v>717</v>
      </c>
      <c r="J1050" s="172"/>
      <c r="K1050" s="172"/>
      <c r="L1050" s="173">
        <v>206.22081149979857</v>
      </c>
      <c r="M1050" s="173">
        <v>417.02197107866039</v>
      </c>
      <c r="N1050" s="172" t="s">
        <v>177</v>
      </c>
      <c r="O1050" s="172" t="s">
        <v>650</v>
      </c>
    </row>
    <row r="1051" spans="2:15" s="57" customFormat="1" ht="12.75" customHeight="1" x14ac:dyDescent="0.2">
      <c r="B1051" s="58"/>
      <c r="C1051" s="64"/>
      <c r="E1051" s="137" t="s">
        <v>767</v>
      </c>
      <c r="F1051" s="57" t="s">
        <v>766</v>
      </c>
      <c r="G1051" s="146" t="s">
        <v>716</v>
      </c>
      <c r="H1051" s="173">
        <v>81.284196148572448</v>
      </c>
      <c r="I1051" s="172" t="s">
        <v>717</v>
      </c>
      <c r="J1051" s="172"/>
      <c r="K1051" s="172"/>
      <c r="L1051" s="173">
        <v>55.07585340660944</v>
      </c>
      <c r="M1051" s="173">
        <v>160.31998473342929</v>
      </c>
      <c r="N1051" s="172" t="s">
        <v>611</v>
      </c>
      <c r="O1051" s="172" t="s">
        <v>650</v>
      </c>
    </row>
    <row r="1052" spans="2:15" s="57" customFormat="1" ht="12.75" customHeight="1" x14ac:dyDescent="0.2">
      <c r="B1052" s="58"/>
      <c r="C1052" s="64"/>
      <c r="E1052" s="137" t="s">
        <v>767</v>
      </c>
      <c r="F1052" s="57" t="s">
        <v>766</v>
      </c>
      <c r="G1052" s="146" t="s">
        <v>716</v>
      </c>
      <c r="H1052" s="173">
        <v>44.207504165313708</v>
      </c>
      <c r="I1052" s="172" t="s">
        <v>717</v>
      </c>
      <c r="J1052" s="172"/>
      <c r="K1052" s="172"/>
      <c r="L1052" s="173">
        <v>31.002518102691138</v>
      </c>
      <c r="M1052" s="173">
        <v>104.35231085725394</v>
      </c>
      <c r="N1052" s="172" t="s">
        <v>179</v>
      </c>
      <c r="O1052" s="172" t="s">
        <v>650</v>
      </c>
    </row>
    <row r="1053" spans="2:15" s="57" customFormat="1" ht="12.75" customHeight="1" x14ac:dyDescent="0.2">
      <c r="B1053" s="58"/>
      <c r="C1053" s="64"/>
      <c r="E1053" s="137" t="s">
        <v>767</v>
      </c>
      <c r="F1053" s="57" t="s">
        <v>766</v>
      </c>
      <c r="G1053" s="146" t="s">
        <v>716</v>
      </c>
      <c r="H1053" s="173">
        <v>123.45424593535824</v>
      </c>
      <c r="I1053" s="172" t="s">
        <v>717</v>
      </c>
      <c r="J1053" s="172"/>
      <c r="K1053" s="172"/>
      <c r="L1053" s="173">
        <v>81.212355958498364</v>
      </c>
      <c r="M1053" s="173">
        <v>247.89963647309895</v>
      </c>
      <c r="N1053" s="172" t="s">
        <v>616</v>
      </c>
      <c r="O1053" s="172" t="s">
        <v>650</v>
      </c>
    </row>
    <row r="1054" spans="2:15" s="57" customFormat="1" ht="12.75" customHeight="1" x14ac:dyDescent="0.2">
      <c r="B1054" s="58"/>
      <c r="C1054" s="64"/>
      <c r="E1054" s="137" t="s">
        <v>767</v>
      </c>
      <c r="F1054" s="57" t="s">
        <v>766</v>
      </c>
      <c r="G1054" s="146" t="s">
        <v>716</v>
      </c>
      <c r="H1054" s="173">
        <v>133.25492202395458</v>
      </c>
      <c r="I1054" s="172" t="s">
        <v>717</v>
      </c>
      <c r="J1054" s="172"/>
      <c r="K1054" s="172"/>
      <c r="L1054" s="173">
        <v>112.41190025003348</v>
      </c>
      <c r="M1054" s="173">
        <v>230.66455313319892</v>
      </c>
      <c r="N1054" s="172" t="s">
        <v>181</v>
      </c>
      <c r="O1054" s="172" t="s">
        <v>650</v>
      </c>
    </row>
    <row r="1055" spans="2:15" s="57" customFormat="1" ht="12.75" customHeight="1" x14ac:dyDescent="0.2">
      <c r="B1055" s="58"/>
      <c r="C1055" s="64"/>
      <c r="E1055" s="137" t="s">
        <v>767</v>
      </c>
      <c r="F1055" s="57" t="s">
        <v>766</v>
      </c>
      <c r="G1055" s="146" t="s">
        <v>716</v>
      </c>
      <c r="H1055" s="173">
        <v>72.862281048178986</v>
      </c>
      <c r="I1055" s="172" t="s">
        <v>717</v>
      </c>
      <c r="J1055" s="172"/>
      <c r="K1055" s="172"/>
      <c r="L1055" s="173">
        <v>55.028591238023949</v>
      </c>
      <c r="M1055" s="173">
        <v>152.83604843714764</v>
      </c>
      <c r="N1055" s="172" t="s">
        <v>617</v>
      </c>
      <c r="O1055" s="172" t="s">
        <v>650</v>
      </c>
    </row>
    <row r="1056" spans="2:15" s="57" customFormat="1" ht="12.75" customHeight="1" x14ac:dyDescent="0.2">
      <c r="B1056" s="58"/>
      <c r="C1056" s="64"/>
      <c r="E1056" s="137" t="s">
        <v>767</v>
      </c>
      <c r="F1056" s="57" t="s">
        <v>766</v>
      </c>
      <c r="G1056" s="146" t="s">
        <v>716</v>
      </c>
      <c r="H1056" s="173">
        <v>137.46713816197797</v>
      </c>
      <c r="I1056" s="172" t="s">
        <v>717</v>
      </c>
      <c r="J1056" s="172"/>
      <c r="K1056" s="172"/>
      <c r="L1056" s="173">
        <v>100.72396437434668</v>
      </c>
      <c r="M1056" s="173">
        <v>208.9552618506475</v>
      </c>
      <c r="N1056" s="172" t="s">
        <v>180</v>
      </c>
      <c r="O1056" s="172" t="s">
        <v>650</v>
      </c>
    </row>
    <row r="1057" spans="2:15" s="57" customFormat="1" ht="12.75" customHeight="1" x14ac:dyDescent="0.2">
      <c r="B1057" s="58"/>
      <c r="C1057" s="64"/>
      <c r="E1057" s="137" t="s">
        <v>767</v>
      </c>
      <c r="F1057" s="57" t="s">
        <v>766</v>
      </c>
      <c r="G1057" s="146" t="s">
        <v>716</v>
      </c>
      <c r="H1057" s="173">
        <v>102.29135056290059</v>
      </c>
      <c r="I1057" s="172" t="s">
        <v>717</v>
      </c>
      <c r="J1057" s="172"/>
      <c r="K1057" s="172"/>
      <c r="L1057" s="173">
        <v>84.941455062535695</v>
      </c>
      <c r="M1057" s="173">
        <v>220.44002806974353</v>
      </c>
      <c r="N1057" s="172" t="s">
        <v>621</v>
      </c>
      <c r="O1057" s="172" t="s">
        <v>650</v>
      </c>
    </row>
    <row r="1058" spans="2:15" s="57" customFormat="1" ht="12.75" customHeight="1" x14ac:dyDescent="0.2">
      <c r="B1058" s="58"/>
      <c r="C1058" s="64"/>
      <c r="E1058" s="137" t="s">
        <v>767</v>
      </c>
      <c r="F1058" s="57" t="s">
        <v>766</v>
      </c>
      <c r="G1058" s="146" t="s">
        <v>716</v>
      </c>
      <c r="H1058" s="173">
        <v>61.858176323911735</v>
      </c>
      <c r="I1058" s="172" t="s">
        <v>717</v>
      </c>
      <c r="J1058" s="172"/>
      <c r="K1058" s="172"/>
      <c r="L1058" s="173">
        <v>46.542301077840435</v>
      </c>
      <c r="M1058" s="173">
        <v>136.99270920377319</v>
      </c>
      <c r="N1058" s="172" t="s">
        <v>140</v>
      </c>
      <c r="O1058" s="172" t="s">
        <v>650</v>
      </c>
    </row>
    <row r="1059" spans="2:15" s="57" customFormat="1" ht="12.75" customHeight="1" x14ac:dyDescent="0.2">
      <c r="B1059" s="58"/>
      <c r="C1059" s="64"/>
      <c r="E1059" s="137" t="s">
        <v>767</v>
      </c>
      <c r="F1059" s="57" t="s">
        <v>766</v>
      </c>
      <c r="G1059" s="146" t="s">
        <v>716</v>
      </c>
      <c r="H1059" s="173">
        <v>68.815730587395862</v>
      </c>
      <c r="I1059" s="172" t="s">
        <v>717</v>
      </c>
      <c r="J1059" s="172"/>
      <c r="K1059" s="172"/>
      <c r="L1059" s="173">
        <v>60.724420190995872</v>
      </c>
      <c r="M1059" s="173">
        <v>98.540341858307045</v>
      </c>
      <c r="N1059" s="172" t="s">
        <v>156</v>
      </c>
      <c r="O1059" s="172" t="s">
        <v>650</v>
      </c>
    </row>
    <row r="1060" spans="2:15" s="57" customFormat="1" ht="12.75" customHeight="1" x14ac:dyDescent="0.2">
      <c r="B1060" s="58"/>
      <c r="C1060" s="64"/>
      <c r="E1060" s="137" t="s">
        <v>767</v>
      </c>
      <c r="F1060" s="57" t="s">
        <v>766</v>
      </c>
      <c r="G1060" s="146" t="s">
        <v>716</v>
      </c>
      <c r="H1060" s="173">
        <v>97.565341888220615</v>
      </c>
      <c r="I1060" s="172" t="s">
        <v>717</v>
      </c>
      <c r="J1060" s="172"/>
      <c r="K1060" s="172"/>
      <c r="L1060" s="173">
        <v>74.475904233626721</v>
      </c>
      <c r="M1060" s="173">
        <v>158.51031510590838</v>
      </c>
      <c r="N1060" s="172" t="s">
        <v>183</v>
      </c>
      <c r="O1060" s="172" t="s">
        <v>650</v>
      </c>
    </row>
    <row r="1061" spans="2:15" s="57" customFormat="1" ht="12.75" customHeight="1" x14ac:dyDescent="0.2">
      <c r="B1061" s="58"/>
      <c r="C1061" s="64"/>
      <c r="E1061" s="137" t="s">
        <v>767</v>
      </c>
      <c r="F1061" s="57" t="s">
        <v>766</v>
      </c>
      <c r="G1061" s="146" t="s">
        <v>716</v>
      </c>
      <c r="H1061" s="173">
        <v>237.50668048121113</v>
      </c>
      <c r="I1061" s="172" t="s">
        <v>717</v>
      </c>
      <c r="J1061" s="172"/>
      <c r="K1061" s="172"/>
      <c r="L1061" s="173">
        <v>165.09643945363447</v>
      </c>
      <c r="M1061" s="173">
        <v>357.46761910201639</v>
      </c>
      <c r="N1061" s="172" t="s">
        <v>184</v>
      </c>
      <c r="O1061" s="172" t="s">
        <v>650</v>
      </c>
    </row>
    <row r="1062" spans="2:15" s="57" customFormat="1" ht="12.75" customHeight="1" x14ac:dyDescent="0.2">
      <c r="B1062" s="58"/>
      <c r="C1062" s="64"/>
      <c r="E1062" s="137" t="s">
        <v>767</v>
      </c>
      <c r="F1062" s="57" t="s">
        <v>766</v>
      </c>
      <c r="G1062" s="146" t="s">
        <v>716</v>
      </c>
      <c r="H1062" s="173">
        <v>175.39065603173526</v>
      </c>
      <c r="I1062" s="172" t="s">
        <v>717</v>
      </c>
      <c r="J1062" s="172"/>
      <c r="K1062" s="172"/>
      <c r="L1062" s="173">
        <v>123.22270063066691</v>
      </c>
      <c r="M1062" s="173">
        <v>292.69800869377025</v>
      </c>
      <c r="N1062" s="172" t="s">
        <v>185</v>
      </c>
      <c r="O1062" s="172" t="s">
        <v>650</v>
      </c>
    </row>
    <row r="1063" spans="2:15" s="57" customFormat="1" ht="12.75" customHeight="1" x14ac:dyDescent="0.2">
      <c r="B1063" s="58"/>
      <c r="C1063" s="64"/>
      <c r="E1063" s="137" t="s">
        <v>767</v>
      </c>
      <c r="F1063" s="57" t="s">
        <v>766</v>
      </c>
      <c r="G1063" s="146" t="s">
        <v>716</v>
      </c>
      <c r="H1063" s="173">
        <v>76.574841083651876</v>
      </c>
      <c r="I1063" s="172" t="s">
        <v>717</v>
      </c>
      <c r="J1063" s="172"/>
      <c r="K1063" s="172"/>
      <c r="L1063" s="173">
        <v>61.64157958612067</v>
      </c>
      <c r="M1063" s="173">
        <v>118.20199535861894</v>
      </c>
      <c r="N1063" s="172" t="s">
        <v>186</v>
      </c>
      <c r="O1063" s="172" t="s">
        <v>650</v>
      </c>
    </row>
    <row r="1064" spans="2:15" s="57" customFormat="1" ht="12.75" customHeight="1" x14ac:dyDescent="0.2">
      <c r="B1064" s="58"/>
      <c r="C1064" s="64"/>
      <c r="E1064" s="137" t="s">
        <v>767</v>
      </c>
      <c r="F1064" s="57" t="s">
        <v>766</v>
      </c>
      <c r="G1064" s="146" t="s">
        <v>716</v>
      </c>
      <c r="H1064" s="173">
        <v>232.96849874327688</v>
      </c>
      <c r="I1064" s="172" t="s">
        <v>717</v>
      </c>
      <c r="J1064" s="172"/>
      <c r="K1064" s="172"/>
      <c r="L1064" s="173">
        <v>175.92811386463791</v>
      </c>
      <c r="M1064" s="173">
        <v>346.91999114414523</v>
      </c>
      <c r="N1064" s="172" t="s">
        <v>187</v>
      </c>
      <c r="O1064" s="172" t="s">
        <v>650</v>
      </c>
    </row>
  </sheetData>
  <sortState xmlns:xlrd2="http://schemas.microsoft.com/office/spreadsheetml/2017/richdata2" ref="E81:F328">
    <sortCondition ref="F81:F328"/>
  </sortState>
  <dataValidations count="1">
    <dataValidation allowBlank="1" showInputMessage="1" showErrorMessage="1" sqref="E65:G65 E8:G13 E72:G73" xr:uid="{70EEC85F-C5C0-4E9C-B7DB-E73953B775DE}"/>
  </dataValidations>
  <hyperlinks>
    <hyperlink ref="I8" r:id="rId1" xr:uid="{131F862B-D9A3-45F8-9F05-6EE443F12E8C}"/>
    <hyperlink ref="I31" r:id="rId2" xr:uid="{872ADAAE-4BBC-40F8-9494-7215ECCA961B}"/>
    <hyperlink ref="I34" r:id="rId3" xr:uid="{467A23DD-314E-4D76-A965-5A15400D25CA}"/>
    <hyperlink ref="I39" r:id="rId4" xr:uid="{08CDB54E-A2D6-4645-A3FB-A0B4DE0000EB}"/>
    <hyperlink ref="I46" r:id="rId5" xr:uid="{B1E92557-AACD-4ACC-8A53-50A1AA3CBFB5}"/>
    <hyperlink ref="I55" r:id="rId6" xr:uid="{7BE32416-3C46-4D57-A78E-E41DD4FD4BFB}"/>
    <hyperlink ref="I60" r:id="rId7" xr:uid="{9CC110E1-44FD-46F5-87B3-FF26905B48D1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5" orientation="landscape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d45786f-a737-4735-8af6-df12fb6939a2"/>
</file>

<file path=customXml/item2.xml>��< ? x m l   v e r s i o n = " 1 . 0 "   e n c o d i n g = " u t f - 1 6 " ? > < D a t a M a s h u p   x m l n s = " h t t p : / / s c h e m a s . m i c r o s o f t . c o m / D a t a M a s h u p " > A A A A A F g E A A B Q S w M E F A A C A A g A b 2 o k U y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b 2 o k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9 q J F N 6 s L o m U g E A A L 8 C A A A T A B w A R m 9 y b X V s Y X M v U 2 V j d G l v b j E u b S C i G A A o o B Q A A A A A A A A A A A A A A A A A A A A A A A A A A A B 1 U c t q w z A Q v B v 8 D 0 K 9 O K A Y n L Q 5 N P h Q 7 J b 2 0 g d O T 3 E p i r 1 N R P U w W j k 0 h P 5 7 l T o 0 h d i 6 S J o Z Z m d 3 E S o n j C Z F d y f z M A g D 3 H A L N a l M q 5 0 V g C Q l E l w Y E H 8 K 0 9 o K P J L h N s 5 N 1 S r Q L r o T E u L M a O c / G N H s u n x F s F j W I K E p n z T k V m y h z A E / n W n K P + e 4 w i 0 d s W U O U i j h w K a U U U Y y I 1 u l M U 0 S R m 5 1 Z W q h 1 2 k y u Z o w 8 t I a B 4 X b S U h P z / j R a H g b s S 7 i B X 2 2 R n m u J v f A a 5 + D + r w L v v L C I 3 P E o 6 4 b R p Z H / E b K o u K S W 0 y d b f 9 b Z h u u 1 9 5 x s W v g Z L e w X O O H s a p L f C A x 6 q n P 9 n u q u Q L f m / M a 4 u D L f T O y p 1 w 2 G z 6 e D O D T M 7 y b 3 G 7 s Z 3 I w e 9 B u d h k f y v 6 y A s 3 7 N J n N e g w t r P 1 + z 2 B s V + M B S v h t W g W 1 4 A 6 G N B 0 8 k O b k P R T 3 v E K P 8 n s U B k L 3 7 m H + A 1 B L A Q I t A B Q A A g A I A G 9 q J F M g O B 9 n p A A A A P U A A A A S A A A A A A A A A A A A A A A A A A A A A A B D b 2 5 m a W c v U G F j a 2 F n Z S 5 4 b W x Q S w E C L Q A U A A I A C A B v a i R T D 8 r p q 6 Q A A A D p A A A A E w A A A A A A A A A A A A A A A A D w A A A A W 0 N v b n R l b n R f V H l w Z X N d L n h t b F B L A Q I t A B Q A A g A I A G 9 q J F N 6 s L o m U g E A A L 8 C A A A T A A A A A A A A A A A A A A A A A O E B A A B G b 3 J t d W x h c y 9 T Z W N 0 a W 9 u M S 5 t U E s F B g A A A A A D A A M A w g A A A I A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I O A A A A A A A A Y A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3 V u d H J p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D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k t M D N U M T M 6 N T E 6 M T g u N D g w O T A x M V o i I C 8 + P E V u d H J 5 I F R 5 c G U 9 I k Z p b G x D b 2 x 1 b W 5 U e X B l c y I g V m F s d W U 9 I n N C Z 1 l H Q X d Z R 0 J n W U R B d 0 0 9 I i A v P j x F b n R y e S B U e X B l P S J G a W x s Q 2 9 s d W 1 u T m F t Z X M i I F Z h b H V l P S J z W y Z x d W 9 0 O 2 5 h b W U m c X V v d D s s J n F 1 b 3 Q 7 Y W x w a G E t M i Z x d W 9 0 O y w m c X V v d D t h b H B o Y S 0 z J n F 1 b 3 Q 7 L C Z x d W 9 0 O 2 N v d W 5 0 c n k t Y 2 9 k Z S Z x d W 9 0 O y w m c X V v d D t p c 2 9 f M z E 2 N i 0 y J n F 1 b 3 Q 7 L C Z x d W 9 0 O 3 J l Z 2 l v b i Z x d W 9 0 O y w m c X V v d D t z d W I t c m V n a W 9 u J n F 1 b 3 Q 7 L C Z x d W 9 0 O 2 l u d G V y b W V k a W F 0 Z S 1 y Z W d p b 2 4 m c X V v d D s s J n F 1 b 3 Q 7 c m V n a W 9 u L W N v Z G U m c X V v d D s s J n F 1 b 3 Q 7 c 3 V i L X J l Z 2 l v b i 1 j b 2 R l J n F 1 b 3 Q 7 L C Z x d W 9 0 O 2 l u d G V y b W V k a W F 0 Z S 1 y Z W d p b 2 4 t Y 2 9 k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3 V u d H J p Z X M v Q X V 0 b 1 J l b W 9 2 Z W R D b 2 x 1 b W 5 z M S 5 7 b m F t Z S w w f S Z x d W 9 0 O y w m c X V v d D t T Z W N 0 a W 9 u M S 9 j b 3 V u d H J p Z X M v Q X V 0 b 1 J l b W 9 2 Z W R D b 2 x 1 b W 5 z M S 5 7 Y W x w a G E t M i w x f S Z x d W 9 0 O y w m c X V v d D t T Z W N 0 a W 9 u M S 9 j b 3 V u d H J p Z X M v Q X V 0 b 1 J l b W 9 2 Z W R D b 2 x 1 b W 5 z M S 5 7 Y W x w a G E t M y w y f S Z x d W 9 0 O y w m c X V v d D t T Z W N 0 a W 9 u M S 9 j b 3 V u d H J p Z X M v Q X V 0 b 1 J l b W 9 2 Z W R D b 2 x 1 b W 5 z M S 5 7 Y 2 9 1 b n R y e S 1 j b 2 R l L D N 9 J n F 1 b 3 Q 7 L C Z x d W 9 0 O 1 N l Y 3 R p b 2 4 x L 2 N v d W 5 0 c m l l c y 9 B d X R v U m V t b 3 Z l Z E N v b H V t b n M x L n t p c 2 9 f M z E 2 N i 0 y L D R 9 J n F 1 b 3 Q 7 L C Z x d W 9 0 O 1 N l Y 3 R p b 2 4 x L 2 N v d W 5 0 c m l l c y 9 B d X R v U m V t b 3 Z l Z E N v b H V t b n M x L n t y Z W d p b 2 4 s N X 0 m c X V v d D s s J n F 1 b 3 Q 7 U 2 V j d G l v b j E v Y 2 9 1 b n R y a W V z L 0 F 1 d G 9 S Z W 1 v d m V k Q 2 9 s d W 1 u c z E u e 3 N 1 Y i 1 y Z W d p b 2 4 s N n 0 m c X V v d D s s J n F 1 b 3 Q 7 U 2 V j d G l v b j E v Y 2 9 1 b n R y a W V z L 0 F 1 d G 9 S Z W 1 v d m V k Q 2 9 s d W 1 u c z E u e 2 l u d G V y b W V k a W F 0 Z S 1 y Z W d p b 2 4 s N 3 0 m c X V v d D s s J n F 1 b 3 Q 7 U 2 V j d G l v b j E v Y 2 9 1 b n R y a W V z L 0 F 1 d G 9 S Z W 1 v d m V k Q 2 9 s d W 1 u c z E u e 3 J l Z 2 l v b i 1 j b 2 R l L D h 9 J n F 1 b 3 Q 7 L C Z x d W 9 0 O 1 N l Y 3 R p b 2 4 x L 2 N v d W 5 0 c m l l c y 9 B d X R v U m V t b 3 Z l Z E N v b H V t b n M x L n t z d W I t c m V n a W 9 u L W N v Z G U s O X 0 m c X V v d D s s J n F 1 b 3 Q 7 U 2 V j d G l v b j E v Y 2 9 1 b n R y a W V z L 0 F 1 d G 9 S Z W 1 v d m V k Q 2 9 s d W 1 u c z E u e 2 l u d G V y b W V k a W F 0 Z S 1 y Z W d p b 2 4 t Y 2 9 k Z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2 N v d W 5 0 c m l l c y 9 B d X R v U m V t b 3 Z l Z E N v b H V t b n M x L n t u Y W 1 l L D B 9 J n F 1 b 3 Q 7 L C Z x d W 9 0 O 1 N l Y 3 R p b 2 4 x L 2 N v d W 5 0 c m l l c y 9 B d X R v U m V t b 3 Z l Z E N v b H V t b n M x L n t h b H B o Y S 0 y L D F 9 J n F 1 b 3 Q 7 L C Z x d W 9 0 O 1 N l Y 3 R p b 2 4 x L 2 N v d W 5 0 c m l l c y 9 B d X R v U m V t b 3 Z l Z E N v b H V t b n M x L n t h b H B o Y S 0 z L D J 9 J n F 1 b 3 Q 7 L C Z x d W 9 0 O 1 N l Y 3 R p b 2 4 x L 2 N v d W 5 0 c m l l c y 9 B d X R v U m V t b 3 Z l Z E N v b H V t b n M x L n t j b 3 V u d H J 5 L W N v Z G U s M 3 0 m c X V v d D s s J n F 1 b 3 Q 7 U 2 V j d G l v b j E v Y 2 9 1 b n R y a W V z L 0 F 1 d G 9 S Z W 1 v d m V k Q 2 9 s d W 1 u c z E u e 2 l z b 1 8 z M T Y 2 L T I s N H 0 m c X V v d D s s J n F 1 b 3 Q 7 U 2 V j d G l v b j E v Y 2 9 1 b n R y a W V z L 0 F 1 d G 9 S Z W 1 v d m V k Q 2 9 s d W 1 u c z E u e 3 J l Z 2 l v b i w 1 f S Z x d W 9 0 O y w m c X V v d D t T Z W N 0 a W 9 u M S 9 j b 3 V u d H J p Z X M v Q X V 0 b 1 J l b W 9 2 Z W R D b 2 x 1 b W 5 z M S 5 7 c 3 V i L X J l Z 2 l v b i w 2 f S Z x d W 9 0 O y w m c X V v d D t T Z W N 0 a W 9 u M S 9 j b 3 V u d H J p Z X M v Q X V 0 b 1 J l b W 9 2 Z W R D b 2 x 1 b W 5 z M S 5 7 a W 5 0 Z X J t Z W R p Y X R l L X J l Z 2 l v b i w 3 f S Z x d W 9 0 O y w m c X V v d D t T Z W N 0 a W 9 u M S 9 j b 3 V u d H J p Z X M v Q X V 0 b 1 J l b W 9 2 Z W R D b 2 x 1 b W 5 z M S 5 7 c m V n a W 9 u L W N v Z G U s O H 0 m c X V v d D s s J n F 1 b 3 Q 7 U 2 V j d G l v b j E v Y 2 9 1 b n R y a W V z L 0 F 1 d G 9 S Z W 1 v d m V k Q 2 9 s d W 1 u c z E u e 3 N 1 Y i 1 y Z W d p b 2 4 t Y 2 9 k Z S w 5 f S Z x d W 9 0 O y w m c X V v d D t T Z W N 0 a W 9 u M S 9 j b 3 V u d H J p Z X M v Q X V 0 b 1 J l b W 9 2 Z W R D b 2 x 1 b W 5 z M S 5 7 a W 5 0 Z X J t Z W R p Y X R l L X J l Z 2 l v b i 1 j b 2 R l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2 9 1 b n R y a W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v d W 5 0 c m l l c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3 V u d H J p Z X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6 K z T x k k o U O X 8 m d P 0 Q M W t g A A A A A C A A A A A A A Q Z g A A A A E A A C A A A A A Q / K h x C c Z k / h 7 S t 5 D / I d 0 1 H 7 a W A C o 1 y S 8 x r 7 3 P 2 V o T i w A A A A A O g A A A A A I A A C A A A A A c S h U A h g p A L H P f W l j p 8 / o 5 7 O s 7 L x M 9 j L / T b 8 w 5 A F A A e 1 A A A A C f 9 E 8 D w e y p e m y R p 6 t J t e T O p x k T p v C V i D 6 H V U a t 4 0 I k L s 2 6 0 l R U i U r J k Y 8 W u y O f f E F I E c 5 k v s b t / e b 6 D / j S B R U t N K d t t N L Q J b I v 2 n 2 / 9 E 9 u L U A A A A C s B O c 1 T f j 6 Q N / J P t t V w 5 j h 4 x w B O M F A 6 O q c g g T 3 F t G V 2 e 6 e B u M t p U B l G W F I h N Q p 0 W 8 9 7 3 t U E X 6 G r w v b y G x V a B l + < / D a t a M a s h u p > 
</file>

<file path=customXml/itemProps1.xml><?xml version="1.0" encoding="utf-8"?>
<ds:datastoreItem xmlns:ds="http://schemas.openxmlformats.org/officeDocument/2006/customXml" ds:itemID="{15A3A961-9D82-4C28-8896-057458C39C40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61F55CD-6C0D-4416-90DA-B3C2E5BE0A6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</vt:lpstr>
      <vt:lpstr>Key</vt:lpstr>
      <vt:lpstr>All_Calcs</vt:lpstr>
      <vt:lpstr>General Inputs</vt:lpstr>
      <vt:lpstr>FIRST_NAME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F1F9;Nate Vernon;Alistair Watson</dc:creator>
  <cp:keywords>[EBRD]</cp:keywords>
  <cp:lastModifiedBy>Anlaug Øvergaard Østby</cp:lastModifiedBy>
  <cp:lastPrinted>2017-08-09T21:08:16Z</cp:lastPrinted>
  <dcterms:created xsi:type="dcterms:W3CDTF">2016-07-04T08:51:22Z</dcterms:created>
  <dcterms:modified xsi:type="dcterms:W3CDTF">2022-01-21T09:31:28Z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744f1d23-19c0-49ec-8d69-b9a8a2da409d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np1rzdeY7IIX1oX/GloJuhnm9UoZvS/p</vt:lpwstr>
  </property>
</Properties>
</file>